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Arrendamientos Enun" sheetId="1" state="visible" r:id="rId2"/>
    <sheet name="Puñetas Arrendamientos" sheetId="2" state="visible" r:id="rId3"/>
    <sheet name="Moneda extranjera" sheetId="3" state="visible" r:id="rId4"/>
    <sheet name="Puñetas moneda extranjera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<sst xmlns="http://schemas.openxmlformats.org/spreadsheetml/2006/main" count="537" uniqueCount="300">
  <si>
    <t xml:space="preserve">UNIVERSIDAD FRANCISCO DE VICTORÍA  - UFV</t>
  </si>
  <si>
    <t xml:space="preserve">Nombre</t>
  </si>
  <si>
    <t xml:space="preserve">Contabilidad financiera  ADE - Curso 2020 -2021</t>
  </si>
  <si>
    <t xml:space="preserve">Grupo</t>
  </si>
  <si>
    <t xml:space="preserve">Curso: 2ª - 1ª semestre</t>
  </si>
  <si>
    <t xml:space="preserve">Tema : Arrendamientos</t>
  </si>
  <si>
    <t xml:space="preserve">ANUALIDAD ES MENOR CADA AÑO</t>
  </si>
  <si>
    <t xml:space="preserve">Tema: Arrendamientos</t>
  </si>
  <si>
    <t xml:space="preserve">Principal</t>
  </si>
  <si>
    <t xml:space="preserve">Intereses</t>
  </si>
  <si>
    <t xml:space="preserve">ARRENDAMIENTO OPERATIVO</t>
  </si>
  <si>
    <t xml:space="preserve">vs</t>
  </si>
  <si>
    <t xml:space="preserve">ARRENDAMIENTO FINANCIERO</t>
  </si>
  <si>
    <t xml:space="preserve">*Renting</t>
  </si>
  <si>
    <t xml:space="preserve">*Leasing-financiación</t>
  </si>
  <si>
    <t xml:space="preserve">PRÉSTAMOS</t>
  </si>
  <si>
    <t xml:space="preserve">*Gasto de explotación</t>
  </si>
  <si>
    <t xml:space="preserve">** Términos de préstamo</t>
  </si>
  <si>
    <t xml:space="preserve">UE-NORMAL</t>
  </si>
  <si>
    <t xml:space="preserve">GRUPO CONSOLIDADO y COTIZAN</t>
  </si>
  <si>
    <t xml:space="preserve">CORTEFIEL</t>
  </si>
  <si>
    <t xml:space="preserve">** Importe y vencimiento</t>
  </si>
  <si>
    <t xml:space="preserve">PGC ESPAÑOL</t>
  </si>
  <si>
    <t xml:space="preserve">CUENTAS INDIVIDUALES o GRUPOS NO COTIZADOS</t>
  </si>
  <si>
    <t xml:space="preserve">Db. Cta. 62 Arrendamiento y Canones – Gastos de explotación</t>
  </si>
  <si>
    <t xml:space="preserve">Db Cta. 21X Maquinaria</t>
  </si>
  <si>
    <t xml:space="preserve">Db. Cta 21X “DERECHO DE ALQUILER”</t>
  </si>
  <si>
    <t xml:space="preserve">** Coste de amortización</t>
  </si>
  <si>
    <t xml:space="preserve">Intereses Explícitos- TASA ANUAL</t>
  </si>
  <si>
    <t xml:space="preserve">PGC ESPAÑOL Pyme’s</t>
  </si>
  <si>
    <t xml:space="preserve">Empresas que cumple de características de ser pequeñas</t>
  </si>
  <si>
    <t xml:space="preserve">Cr. Cta. 572 Bancos</t>
  </si>
  <si>
    <t xml:space="preserve">Cr. Cta. 520 Deuda CP</t>
  </si>
  <si>
    <t xml:space="preserve">** Intereses – Tipos y cálculo del TAE</t>
  </si>
  <si>
    <t xml:space="preserve">Intereses Implícitos-VTO</t>
  </si>
  <si>
    <t xml:space="preserve">Cr. Cta. 1700 Deuda a LP</t>
  </si>
  <si>
    <t xml:space="preserve">Cr. Cta 1700 Deuda a LP</t>
  </si>
  <si>
    <t xml:space="preserve">**Cuota principal = Parte proporcional pagada cada año</t>
  </si>
  <si>
    <t xml:space="preserve">TAE = TASA ANUAL EQUIVALENTE = TIR = TASA DE RETORNO = TASA EFECTIVA = TIE = TASA DE INTER</t>
  </si>
  <si>
    <t xml:space="preserve">** Anualidad = Cuota + Intereses del año</t>
  </si>
  <si>
    <t xml:space="preserve">Db. Cta. 662 Gasto de intereses-FINANCIERO</t>
  </si>
  <si>
    <t xml:space="preserve">**Gastos iniciales – tratamiento</t>
  </si>
  <si>
    <t xml:space="preserve">Cr. Cta. 410 Acreedores por prest. Servicios- Deuda comercial</t>
  </si>
  <si>
    <t xml:space="preserve">Db. Cta. 520 Deuda CP</t>
  </si>
  <si>
    <t xml:space="preserve">**Modalidades de préstamo</t>
  </si>
  <si>
    <t xml:space="preserve">**Anualidad constante</t>
  </si>
  <si>
    <t xml:space="preserve">**Principal constante</t>
  </si>
  <si>
    <t xml:space="preserve">Db. Cta. 68X Gasto de amortización</t>
  </si>
  <si>
    <t xml:space="preserve">** Cuadros de préstamos</t>
  </si>
  <si>
    <t xml:space="preserve">Cr. Cta. 28X Amortización Acumulada</t>
  </si>
  <si>
    <t xml:space="preserve">** Impacto de IVA</t>
  </si>
  <si>
    <t xml:space="preserve">** Impacto de  la opción de compra</t>
  </si>
  <si>
    <t xml:space="preserve">PG</t>
  </si>
  <si>
    <t xml:space="preserve">GASTO DE EXPLOTACIÓN</t>
  </si>
  <si>
    <t xml:space="preserve">GASTO EXPLOTACIÓN + GASTO FINANCIERO POR INTERESES</t>
  </si>
  <si>
    <t xml:space="preserve">Caja/Bancos</t>
  </si>
  <si>
    <t xml:space="preserve">Salida</t>
  </si>
  <si>
    <t xml:space="preserve">CASO 1</t>
  </si>
  <si>
    <t xml:space="preserve">El 1/7/2012, la sociedad “A” adquiere un equipo informático en régimen de arrendamiento financiero, según el siguiente detalle:</t>
  </si>
  <si>
    <t xml:space="preserve">Duración de la operación:</t>
  </si>
  <si>
    <t xml:space="preserve">años</t>
  </si>
  <si>
    <t xml:space="preserve">Valor inicial del equipo: </t>
  </si>
  <si>
    <t xml:space="preserve">Pagos anuales: </t>
  </si>
  <si>
    <t xml:space="preserve">IGUAL</t>
  </si>
  <si>
    <t xml:space="preserve">Flujo Año 0</t>
  </si>
  <si>
    <t xml:space="preserve">.= Flujo Año 1 + Flujo Año 2 + Flujo Año 3 + Flujo Año 4 +Flujo Año 5</t>
  </si>
  <si>
    <t xml:space="preserve">Opción de compra:</t>
  </si>
  <si>
    <t xml:space="preserve">Incluida en la ultima cuota</t>
  </si>
  <si>
    <t xml:space="preserve">*No es adicional</t>
  </si>
  <si>
    <t xml:space="preserve">(1+i)¹</t>
  </si>
  <si>
    <t xml:space="preserve">(1+i)²</t>
  </si>
  <si>
    <t xml:space="preserve">(1+i)³</t>
  </si>
  <si>
    <t xml:space="preserve">(1+i)⁴</t>
  </si>
  <si>
    <t xml:space="preserve">(1+i)⁵</t>
  </si>
  <si>
    <t xml:space="preserve">Vida útil del equipo: </t>
  </si>
  <si>
    <t xml:space="preserve">IVA</t>
  </si>
  <si>
    <t xml:space="preserve">Determinar i?</t>
  </si>
  <si>
    <t xml:space="preserve">Se pide: Cálculo del valor del arrendamiento financiero y registro contable correspondiente al primer año del contrato de leasing. </t>
  </si>
  <si>
    <t xml:space="preserve">S. Inicial</t>
  </si>
  <si>
    <t xml:space="preserve">Total Intereses</t>
  </si>
  <si>
    <t xml:space="preserve">Cuota Princ</t>
  </si>
  <si>
    <t xml:space="preserve">Anualidad</t>
  </si>
  <si>
    <t xml:space="preserve">S. Final</t>
  </si>
  <si>
    <t xml:space="preserve">TAE</t>
  </si>
  <si>
    <t xml:space="preserve">Fecha</t>
  </si>
  <si>
    <t xml:space="preserve">Cta</t>
  </si>
  <si>
    <t xml:space="preserve">DEBE</t>
  </si>
  <si>
    <t xml:space="preserve">HABER</t>
  </si>
  <si>
    <t xml:space="preserve">Año 0</t>
  </si>
  <si>
    <t xml:space="preserve">Año 0-Dia 1</t>
  </si>
  <si>
    <t xml:space="preserve">(217)</t>
  </si>
  <si>
    <t xml:space="preserve">Año 1</t>
  </si>
  <si>
    <t xml:space="preserve">(524)</t>
  </si>
  <si>
    <t xml:space="preserve">Año 2</t>
  </si>
  <si>
    <t xml:space="preserve">(174)</t>
  </si>
  <si>
    <t xml:space="preserve">Año 3</t>
  </si>
  <si>
    <t xml:space="preserve">Año 1- Pago 1</t>
  </si>
  <si>
    <t xml:space="preserve">Año 3 -Pago 3</t>
  </si>
  <si>
    <t xml:space="preserve">Año 4</t>
  </si>
  <si>
    <t xml:space="preserve">(662)</t>
  </si>
  <si>
    <t xml:space="preserve">Año 5</t>
  </si>
  <si>
    <t xml:space="preserve">(472)</t>
  </si>
  <si>
    <t xml:space="preserve">TOTAL</t>
  </si>
  <si>
    <t xml:space="preserve">(572)</t>
  </si>
  <si>
    <t xml:space="preserve">Tiene que sumar 100K</t>
  </si>
  <si>
    <t xml:space="preserve">FÓRMULA TIR</t>
  </si>
  <si>
    <t xml:space="preserve">Ok</t>
  </si>
  <si>
    <t xml:space="preserve">MIRAR VIDEO</t>
  </si>
  <si>
    <t xml:space="preserve">ACTIVO</t>
  </si>
  <si>
    <t xml:space="preserve">Año 6</t>
  </si>
  <si>
    <t xml:space="preserve">Año 7</t>
  </si>
  <si>
    <t xml:space="preserve">Año 8</t>
  </si>
  <si>
    <t xml:space="preserve">Año 9</t>
  </si>
  <si>
    <t xml:space="preserve">Año 10</t>
  </si>
  <si>
    <t xml:space="preserve">Coste activo</t>
  </si>
  <si>
    <t xml:space="preserve">Amort Acum</t>
  </si>
  <si>
    <t xml:space="preserve">VNC</t>
  </si>
  <si>
    <t xml:space="preserve">Gasto en PG</t>
  </si>
  <si>
    <t xml:space="preserve">CASO 2</t>
  </si>
  <si>
    <t xml:space="preserve">La empresa D alquila tres plantas en un céntrico edificio de oficinas por un año y por importe de 100.000 €. La vida útil de los edificios se estima en 50 años. Operación realizada a través de bancos. IVA aplicable a la operación: 21%.</t>
  </si>
  <si>
    <t xml:space="preserve">Arrendamiento operativo</t>
  </si>
  <si>
    <t xml:space="preserve">Cta. 621 Arrendamientos y cánones</t>
  </si>
  <si>
    <t xml:space="preserve">Alquilar un año – edificio</t>
  </si>
  <si>
    <t xml:space="preserve">Cta. 472 HP IVA Soportado</t>
  </si>
  <si>
    <t xml:space="preserve">Vida útil 50 años</t>
  </si>
  <si>
    <t xml:space="preserve">Cta. 572 Bancos</t>
  </si>
  <si>
    <t xml:space="preserve">Pago por el año de alquiler: 100.000€</t>
  </si>
  <si>
    <t xml:space="preserve">IVA: 21%</t>
  </si>
  <si>
    <t xml:space="preserve">NO SE AMORTIZA EL ACTIVO PORQUE EL ACTIVO NO ES MÍO, NO ESTÁ EN BALANCE</t>
  </si>
  <si>
    <t xml:space="preserve">CASO 3</t>
  </si>
  <si>
    <t xml:space="preserve">La firma E firma el 1/1/2010 un contrato de arrendamiento financiero para la financiación de una maquinaria, según el siguiente detalle:</t>
  </si>
  <si>
    <t xml:space="preserve">Valor inicial de maquinaria</t>
  </si>
  <si>
    <t xml:space="preserve">Gastos </t>
  </si>
  <si>
    <t xml:space="preserve">Vida útil del activo: </t>
  </si>
  <si>
    <t xml:space="preserve">años- Amortización lineal</t>
  </si>
  <si>
    <t xml:space="preserve">Anual</t>
  </si>
  <si>
    <t xml:space="preserve">Las cuotas anuales a pagar por anualidades vencidas ascienden a 99.750 €, coincidiendo la última cuota con la opción de compra. IVA aplicable a la operación: 21%.</t>
  </si>
  <si>
    <t xml:space="preserve">Dado que es la última cuota</t>
  </si>
  <si>
    <r>
      <rPr>
        <sz val="11"/>
        <color rgb="FF000000"/>
        <rFont val="Calibri"/>
        <family val="2"/>
        <charset val="1"/>
      </rPr>
      <t xml:space="preserve">Registrar</t>
    </r>
    <r>
      <rPr>
        <sz val="10"/>
        <color rgb="FF000000"/>
        <rFont val="Verdana"/>
        <family val="2"/>
        <charset val="1"/>
      </rPr>
      <t xml:space="preserve"> todas las operaciones necesarias durante la vida del contrato.</t>
    </r>
  </si>
  <si>
    <t xml:space="preserve">DEUDA</t>
  </si>
  <si>
    <t xml:space="preserve">Cta 213 Maquinaria</t>
  </si>
  <si>
    <t xml:space="preserve">Cta  524 Acre Ar Fin CP</t>
  </si>
  <si>
    <t xml:space="preserve">Cta 124 Acre Ar Fin LP</t>
  </si>
  <si>
    <t xml:space="preserve">Cta 572 Bancos</t>
  </si>
  <si>
    <t xml:space="preserve">Cta 662 Intereses de deudas</t>
  </si>
  <si>
    <t xml:space="preserve">Cta 472 HP IVA Soportado</t>
  </si>
  <si>
    <t xml:space="preserve">Año 1 Recta</t>
  </si>
  <si>
    <t xml:space="preserve">CASO 4</t>
  </si>
  <si>
    <t xml:space="preserve">El 1 de enero de 2011 la sociedad “B” adquiere vehículo de representación en régimen de arrendamiento financiero cuyo precio de contado o valor razonable asciende a 60.000 €. La duración del contrato se establece en dos años, con pagos anuales de 32.000 € y al final del mismo tiene previsto ejercitar la opción de compra que se eleva a 1.000 €.
El vehículo se amortiza linealmente en función de su vida útil que se estima en 6 años.
El IVA de la operación es del 21%.
Todas las operaciones se realizan a través de bancos.
Se pide: registrar todas las operaciones</t>
  </si>
  <si>
    <t xml:space="preserve"> Duración de la operación:</t>
  </si>
  <si>
    <t xml:space="preserve">Valor inicial del vehículo</t>
  </si>
  <si>
    <t xml:space="preserve">A incluir en la ultima cuota</t>
  </si>
  <si>
    <t xml:space="preserve">Cta 218 Elementos de transporte</t>
  </si>
  <si>
    <t xml:space="preserve">Cta 174 Acre Ar Fin LP</t>
  </si>
  <si>
    <t xml:space="preserve">Cta 174 Acre Ar Fin LP OPCION DE COMPRA</t>
  </si>
  <si>
    <t xml:space="preserve">Año 1 Amort</t>
  </si>
  <si>
    <t xml:space="preserve">Cta 681</t>
  </si>
  <si>
    <t xml:space="preserve">Cta 281</t>
  </si>
  <si>
    <t xml:space="preserve">La suma total de las cuotas principales debe sumar lo mimso que el valor inicial</t>
  </si>
  <si>
    <t xml:space="preserve">OJO: Mirar si la opción de compra está incluida o no en la última cuota</t>
  </si>
  <si>
    <t xml:space="preserve">Si va a parte hay que sumárselo a la última anualidad</t>
  </si>
  <si>
    <t xml:space="preserve">-&gt; Añadirlo al asiento</t>
  </si>
  <si>
    <t xml:space="preserve">Total Intereses:</t>
  </si>
  <si>
    <t xml:space="preserve">Saldo inicial * TAE</t>
  </si>
  <si>
    <t xml:space="preserve">Cuota Principal: </t>
  </si>
  <si>
    <t xml:space="preserve">Anualidad – Total Intereses</t>
  </si>
  <si>
    <t xml:space="preserve">Anualidad:</t>
  </si>
  <si>
    <t xml:space="preserve">Enunciado, sino Cuota + Total Intereses</t>
  </si>
  <si>
    <t xml:space="preserve">IVA: </t>
  </si>
  <si>
    <t xml:space="preserve">Anualidad * 0,21</t>
  </si>
  <si>
    <t xml:space="preserve">662=</t>
  </si>
  <si>
    <t xml:space="preserve">524=</t>
  </si>
  <si>
    <t xml:space="preserve">Cuota Principal</t>
  </si>
  <si>
    <t xml:space="preserve">174=</t>
  </si>
  <si>
    <t xml:space="preserve">Saldo final</t>
  </si>
  <si>
    <t xml:space="preserve">472=</t>
  </si>
  <si>
    <t xml:space="preserve">Si arrendas un edificio no lo amortizas porque no es tuyo</t>
  </si>
  <si>
    <t xml:space="preserve">Los gastos extras no hacen aumentar el valor para el cálculo de cuotas, SOLO PARA LA AMORTIZACIÓN</t>
  </si>
  <si>
    <t xml:space="preserve">-&gt; Por lo que tampoco varía la cuenta 213 (ej) en el asiento</t>
  </si>
  <si>
    <t xml:space="preserve">“IVA aplicable a la operación” = Hay IVA</t>
  </si>
  <si>
    <t xml:space="preserve">MONEDA FUNCIONAL</t>
  </si>
  <si>
    <t xml:space="preserve">PARTIDAS MONETARIAS</t>
  </si>
  <si>
    <t xml:space="preserve">VS</t>
  </si>
  <si>
    <t xml:space="preserve">PARTIDAS NO MONETARIAS</t>
  </si>
  <si>
    <t xml:space="preserve">*Acciones- No confundir COTIZA con tipo de cambio</t>
  </si>
  <si>
    <t xml:space="preserve">*Inm. Material</t>
  </si>
  <si>
    <t xml:space="preserve">MONEDA EXTRANJERA</t>
  </si>
  <si>
    <t xml:space="preserve">*Clientes &amp; Bancos</t>
  </si>
  <si>
    <t xml:space="preserve">*In. Intangible</t>
  </si>
  <si>
    <t xml:space="preserve">*Tesorería (caja &amp; bancos)</t>
  </si>
  <si>
    <t xml:space="preserve">*Existencias</t>
  </si>
  <si>
    <t xml:space="preserve">TIPO MEDIO DEL TRIMESTRE</t>
  </si>
  <si>
    <t xml:space="preserve">*Deudas bancarias</t>
  </si>
  <si>
    <t xml:space="preserve">*Capital Social &amp; reservas</t>
  </si>
  <si>
    <t xml:space="preserve">* Proveedores y acreedores</t>
  </si>
  <si>
    <t xml:space="preserve">*Provisiones</t>
  </si>
  <si>
    <t xml:space="preserve">TODAS LAS DIF TANTO POSITIVAS COMO NEGATIVAS VAN A PG</t>
  </si>
  <si>
    <t xml:space="preserve">P&amp;G</t>
  </si>
  <si>
    <t xml:space="preserve">Valoración inicial-se hace a tipo de cambio de ese día</t>
  </si>
  <si>
    <t xml:space="preserve">Fecha de compra: 1 de agosto 2020</t>
  </si>
  <si>
    <t xml:space="preserve">Gastos de transporte 500€ + IVA (21%). Pago al contado</t>
  </si>
  <si>
    <t xml:space="preserve">Vida útil = 8 años</t>
  </si>
  <si>
    <t xml:space="preserve">Tipos de cambios:</t>
  </si>
  <si>
    <t xml:space="preserve">31 de diciembre</t>
  </si>
  <si>
    <t xml:space="preserve">SE PIDE los asientos relativos el ejercicio 2020</t>
  </si>
  <si>
    <t xml:space="preserve">b) Se pide registrar los asientos si el tipo de cambio a 1 de octubre es 1€=0.9$ y 31 de diciembre 1€ = 0.95$</t>
  </si>
  <si>
    <t xml:space="preserve">Opción A</t>
  </si>
  <si>
    <t xml:space="preserve">Concepto</t>
  </si>
  <si>
    <t xml:space="preserve">€</t>
  </si>
  <si>
    <t xml:space="preserve">$</t>
  </si>
  <si>
    <t xml:space="preserve">Compra</t>
  </si>
  <si>
    <t xml:space="preserve">218 Elementos de transporte</t>
  </si>
  <si>
    <t xml:space="preserve">. 12154 + 500</t>
  </si>
  <si>
    <t xml:space="preserve">472 IVA soportadoo</t>
  </si>
  <si>
    <t xml:space="preserve">Solo sobre el gasto de transporte</t>
  </si>
  <si>
    <t xml:space="preserve">Compra del minibus</t>
  </si>
  <si>
    <t xml:space="preserve">x?</t>
  </si>
  <si>
    <t xml:space="preserve">523 Proveedores de inmobilizado</t>
  </si>
  <si>
    <t xml:space="preserve">. Poner apellido a la cuenta de moneda extranjera</t>
  </si>
  <si>
    <t xml:space="preserve">Pago del minibus</t>
  </si>
  <si>
    <t xml:space="preserve">572 Bancos</t>
  </si>
  <si>
    <t xml:space="preserve">Gasto transporte + IVA transporte</t>
  </si>
  <si>
    <t xml:space="preserve">Cierre de amortización</t>
  </si>
  <si>
    <t xml:space="preserve">1-10-2020</t>
  </si>
  <si>
    <t xml:space="preserve">Pago</t>
  </si>
  <si>
    <t xml:space="preserve">.Anulas toda tu deuda</t>
  </si>
  <si>
    <t xml:space="preserve">Cierre actualizar tipo de cambio</t>
  </si>
  <si>
    <t xml:space="preserve">768 Diferencias positivas de cambio</t>
  </si>
  <si>
    <t xml:space="preserve">Por diferencia</t>
  </si>
  <si>
    <t xml:space="preserve">. Pagas al tipo de cambio del día de pago</t>
  </si>
  <si>
    <t xml:space="preserve">31-12-2020</t>
  </si>
  <si>
    <t xml:space="preserve">681 Amortización E transporte</t>
  </si>
  <si>
    <t xml:space="preserve">No varía el valor inicial </t>
  </si>
  <si>
    <t xml:space="preserve">281 AA E. Transporte</t>
  </si>
  <si>
    <t xml:space="preserve">Solo 5 meses en este 2020</t>
  </si>
  <si>
    <t xml:space="preserve">Opción B</t>
  </si>
  <si>
    <t xml:space="preserve">Compra se mantiene con los mismos importes</t>
  </si>
  <si>
    <t xml:space="preserve">Cta 523 Proveedores de inmo</t>
  </si>
  <si>
    <t xml:space="preserve">668 Diferencias negativas de cambio</t>
  </si>
  <si>
    <t xml:space="preserve">Asiento de amort. No varía</t>
  </si>
  <si>
    <t xml:space="preserve">2. El balance de la empresa UFV contiene los siguientes cambios</t>
  </si>
  <si>
    <t xml:space="preserve">** Elementos de transporte</t>
  </si>
  <si>
    <t xml:space="preserve">Vida útil 10 años</t>
  </si>
  <si>
    <t xml:space="preserve">** AA elementos de transporte</t>
  </si>
  <si>
    <t xml:space="preserve">** Bancos, moneda extranjera</t>
  </si>
  <si>
    <t xml:space="preserve">Dólares recogidos a tipo de 1$ = 1,2€</t>
  </si>
  <si>
    <t xml:space="preserve">** Clientes, moneda extranjera</t>
  </si>
  <si>
    <t xml:space="preserve">Venta realizada cuando el tipo estaba a 1$ = 1,7€</t>
  </si>
  <si>
    <t xml:space="preserve">** Proveedores, moneda exranjera</t>
  </si>
  <si>
    <t xml:space="preserve">Compra realizada cuando el tipo estaba a 1$ = 0,9€</t>
  </si>
  <si>
    <t xml:space="preserve">** Capital Social</t>
  </si>
  <si>
    <t xml:space="preserve">Inversión realizada por inversores americanos cuando 1$ = 1,9€</t>
  </si>
  <si>
    <t xml:space="preserve">** Reservas</t>
  </si>
  <si>
    <t xml:space="preserve">Beneficio no distribuido correspondientes a años previos</t>
  </si>
  <si>
    <t xml:space="preserve">Opción A: a 31/12 el tipo de cambio es de 1$ = 1,1€</t>
  </si>
  <si>
    <t xml:space="preserve">Opción B: a 31/12 el tipo de cambio es de 1$ = 2,5€</t>
  </si>
  <si>
    <t xml:space="preserve">Incluir los asientos de cierre del año relativos a moneda extrajera</t>
  </si>
  <si>
    <t xml:space="preserve">NO se ven modificados por el tipo de cambio</t>
  </si>
  <si>
    <t xml:space="preserve">MONETARIA</t>
  </si>
  <si>
    <t xml:space="preserve">Sí se se ven modificados por el tipo de cambio</t>
  </si>
  <si>
    <t xml:space="preserve">En €</t>
  </si>
  <si>
    <t xml:space="preserve">€ </t>
  </si>
  <si>
    <t xml:space="preserve">V. inicial</t>
  </si>
  <si>
    <t xml:space="preserve">OPC A</t>
  </si>
  <si>
    <t xml:space="preserve">OPC B</t>
  </si>
  <si>
    <t xml:space="preserve">Bancos inicial</t>
  </si>
  <si>
    <t xml:space="preserve">|En €|</t>
  </si>
  <si>
    <t xml:space="preserve">En $</t>
  </si>
  <si>
    <t xml:space="preserve">1$ = 1.1€</t>
  </si>
  <si>
    <t xml:space="preserve">1$ = 2,5€</t>
  </si>
  <si>
    <t xml:space="preserve">Elementos de transporte</t>
  </si>
  <si>
    <t xml:space="preserve">NO MONET</t>
  </si>
  <si>
    <t xml:space="preserve">NO se ven modificados por el TC</t>
  </si>
  <si>
    <t xml:space="preserve">AA elementos de transporte</t>
  </si>
  <si>
    <t xml:space="preserve">Bancos</t>
  </si>
  <si>
    <t xml:space="preserve">MONET</t>
  </si>
  <si>
    <t xml:space="preserve">Si se ven modificados por el TC</t>
  </si>
  <si>
    <t xml:space="preserve">Clientes inicial</t>
  </si>
  <si>
    <t xml:space="preserve">Clientes-moneda extranjera</t>
  </si>
  <si>
    <t xml:space="preserve">Proveedores, moneda extranjera</t>
  </si>
  <si>
    <t xml:space="preserve">Capital social</t>
  </si>
  <si>
    <t xml:space="preserve">Reservas</t>
  </si>
  <si>
    <t xml:space="preserve">Proveed inicial</t>
  </si>
  <si>
    <t xml:space="preserve">668 Diferencia negativa de cambio</t>
  </si>
  <si>
    <t xml:space="preserve">768 Diferencia positiva de cambio</t>
  </si>
  <si>
    <t xml:space="preserve">Clientes</t>
  </si>
  <si>
    <t xml:space="preserve">4304 Clientes, moneda extr</t>
  </si>
  <si>
    <t xml:space="preserve">4304 Clientes, moneda extranjera</t>
  </si>
  <si>
    <t xml:space="preserve">Proveedores</t>
  </si>
  <si>
    <t xml:space="preserve">4004 Proveedores, moneda extranjera</t>
  </si>
  <si>
    <t xml:space="preserve">400 Proveedores</t>
  </si>
  <si>
    <t xml:space="preserve">E. Transporte-Amort.</t>
  </si>
  <si>
    <t xml:space="preserve">E. Transporte-Amortización</t>
  </si>
  <si>
    <t xml:space="preserve">SE MANTIENE, NO LE AFECTA EL TIPO DE CAMBIO</t>
  </si>
  <si>
    <t xml:space="preserve">Los gastos extras hacen aumentar el valor del activo</t>
  </si>
  <si>
    <t xml:space="preserve">Diferencia negativa por tipos de cambio</t>
  </si>
  <si>
    <t xml:space="preserve">Diferencia positiva por tipos de cambio</t>
  </si>
  <si>
    <t xml:space="preserve">OJO cuando hay un cambio en la cuenta de proveedores/deudas</t>
  </si>
  <si>
    <t xml:space="preserve">La amortización no varía por el tipo de cambio</t>
  </si>
  <si>
    <t xml:space="preserve">Si pagas hay que pagar el tipo de cambio del día por separado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</si>
</sst>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 &quot;;[RED]\(#,##0.00&quot;)  &quot;;&quot;---   &quot;"/>
    <numFmt numFmtId="166" formatCode="DD/MM/YY"/>
    <numFmt numFmtId="167" formatCode="#,##0"/>
    <numFmt numFmtId="168" formatCode="General"/>
    <numFmt numFmtId="169" formatCode="#,##0;[RED]\-#,##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0"/>
      <color rgb="FF000000"/>
      <name val="Verdana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000"/>
        <bgColor rgb="FFFFB66C"/>
      </patternFill>
    </fill>
    <fill>
      <patternFill patternType="solid">
        <fgColor rgb="FFFFA6A6"/>
        <bgColor rgb="FFFFB66C"/>
      </patternFill>
    </fill>
    <fill>
      <patternFill patternType="solid">
        <fgColor rgb="FFB4C7DC"/>
        <bgColor rgb="FF99CCFF"/>
      </patternFill>
    </fill>
    <fill>
      <patternFill patternType="solid">
        <fgColor rgb="FFDAE3F3"/>
        <bgColor rgb="FFDEDCE6"/>
      </patternFill>
    </fill>
    <fill>
      <patternFill patternType="solid">
        <fgColor rgb="FF81D41A"/>
        <bgColor rgb="FF969696"/>
      </patternFill>
    </fill>
    <fill>
      <patternFill patternType="solid">
        <fgColor rgb="FFFF6D6D"/>
        <bgColor rgb="FFFF7B59"/>
      </patternFill>
    </fill>
    <fill>
      <patternFill patternType="solid">
        <fgColor rgb="FFFFFF00"/>
        <bgColor rgb="FFFFFF00"/>
      </patternFill>
    </fill>
    <fill>
      <patternFill patternType="solid">
        <fgColor rgb="FFDEDCE6"/>
        <bgColor rgb="FFDAE3F3"/>
      </patternFill>
    </fill>
    <fill>
      <patternFill patternType="solid">
        <fgColor rgb="FFFFB66C"/>
        <bgColor rgb="FFFFA6A6"/>
      </patternFill>
    </fill>
    <fill>
      <patternFill patternType="solid">
        <fgColor rgb="FFE8F2A1"/>
        <bgColor rgb="FFFFFFCC"/>
      </patternFill>
    </fill>
    <fill>
      <patternFill patternType="solid">
        <fgColor rgb="FFFF7B59"/>
        <bgColor rgb="FFFF6D6D"/>
      </patternFill>
    </fill>
    <fill>
      <patternFill patternType="solid">
        <fgColor rgb="FFFF8000"/>
        <bgColor rgb="FFFF7B59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11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1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1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4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4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3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AE3F3"/>
      <rgbColor rgb="FF660066"/>
      <rgbColor rgb="FFFF7B59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99CCFF"/>
      <rgbColor rgb="FFFFA6A6"/>
      <rgbColor rgb="FFCC99FF"/>
      <rgbColor rgb="FFFFB66C"/>
      <rgbColor rgb="FF3366FF"/>
      <rgbColor rgb="FF33CCCC"/>
      <rgbColor rgb="FF81D41A"/>
      <rgbColor rgb="FFFFC000"/>
      <rgbColor rgb="FFFF8000"/>
      <rgbColor rgb="FFFF6D6D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194040</xdr:colOff>
      <xdr:row>1</xdr:row>
      <xdr:rowOff>159120</xdr:rowOff>
    </xdr:from>
    <xdr:to>
      <xdr:col>2</xdr:col>
      <xdr:colOff>583920</xdr:colOff>
      <xdr:row>4</xdr:row>
      <xdr:rowOff>93600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506880" y="343080"/>
          <a:ext cx="1197720" cy="4870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N1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97" activeCellId="0" sqref="Q97"/>
    </sheetView>
  </sheetViews>
  <sheetFormatPr defaultColWidth="11.4609375" defaultRowHeight="14.5" zeroHeight="false" outlineLevelRow="0" outlineLevelCol="0"/>
  <cols>
    <col collapsed="false" customWidth="true" hidden="false" outlineLevel="0" max="1" min="1" style="1" width="4.44"/>
    <col collapsed="false" customWidth="false" hidden="false" outlineLevel="0" max="3" min="2" style="1" width="11.45"/>
    <col collapsed="false" customWidth="true" hidden="false" outlineLevel="0" max="4" min="4" style="1" width="12.27"/>
    <col collapsed="false" customWidth="false" hidden="false" outlineLevel="0" max="5" min="5" style="1" width="11.45"/>
    <col collapsed="false" customWidth="true" hidden="false" outlineLevel="0" max="6" min="6" style="1" width="13.4"/>
    <col collapsed="false" customWidth="true" hidden="false" outlineLevel="0" max="7" min="7" style="1" width="12.98"/>
    <col collapsed="false" customWidth="true" hidden="false" outlineLevel="0" max="8" min="8" style="1" width="12.44"/>
    <col collapsed="false" customWidth="true" hidden="false" outlineLevel="0" max="9" min="9" style="1" width="14.01"/>
    <col collapsed="false" customWidth="true" hidden="false" outlineLevel="0" max="11" min="10" style="1" width="13.29"/>
    <col collapsed="false" customWidth="true" hidden="false" outlineLevel="0" max="12" min="12" style="1" width="12.85"/>
    <col collapsed="false" customWidth="true" hidden="false" outlineLevel="0" max="13" min="13" style="1" width="13.55"/>
    <col collapsed="false" customWidth="true" hidden="false" outlineLevel="0" max="14" min="14" style="1" width="12.27"/>
    <col collapsed="false" customWidth="false" hidden="false" outlineLevel="0" max="16" min="15" style="1" width="11.45"/>
    <col collapsed="false" customWidth="true" hidden="false" outlineLevel="0" max="17" min="17" style="1" width="11.54"/>
    <col collapsed="false" customWidth="false" hidden="false" outlineLevel="0" max="1025" min="18" style="1" width="11.45"/>
  </cols>
  <sheetData>
    <row r="1" customFormat="false" ht="14.5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14.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4.5" hidden="false" customHeight="false" outlineLevel="0" collapsed="false">
      <c r="A3" s="2"/>
      <c r="B3" s="2"/>
      <c r="C3" s="2"/>
      <c r="D3" s="3" t="s">
        <v>0</v>
      </c>
      <c r="E3" s="2"/>
      <c r="F3" s="2"/>
      <c r="G3" s="2"/>
      <c r="H3" s="4" t="s">
        <v>1</v>
      </c>
      <c r="I3" s="5"/>
      <c r="J3" s="5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14.5" hidden="false" customHeight="false" outlineLevel="0" collapsed="false">
      <c r="A4" s="2"/>
      <c r="B4" s="2"/>
      <c r="C4" s="2"/>
      <c r="D4" s="3" t="s">
        <v>2</v>
      </c>
      <c r="E4" s="2"/>
      <c r="F4" s="2"/>
      <c r="G4" s="2"/>
      <c r="H4" s="4" t="s">
        <v>3</v>
      </c>
      <c r="I4" s="5"/>
      <c r="J4" s="5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customFormat="false" ht="14.5" hidden="false" customHeight="false" outlineLevel="0" collapsed="false">
      <c r="A5" s="2"/>
      <c r="B5" s="2"/>
      <c r="C5" s="2"/>
      <c r="D5" s="3" t="s">
        <v>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customFormat="false" ht="14.5" hidden="false" customHeight="false" outlineLevel="0" collapsed="false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customFormat="false" ht="14.5" hidden="false" customHeight="false" outlineLevel="0" collapsed="false">
      <c r="A7" s="2"/>
      <c r="B7" s="6" t="s">
        <v>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customFormat="false" ht="13.8" hidden="false" customHeight="false" outlineLevel="0" collapsed="false">
      <c r="A8" s="2"/>
      <c r="B8" s="6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customFormat="false" ht="13.8" hidden="false" customHeight="false" outlineLevel="0" collapsed="false">
      <c r="A9" s="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customFormat="false" ht="13.8" hidden="false" customHeight="false" outlineLevel="0" collapsed="false">
      <c r="A10" s="2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 t="n">
        <v>100000</v>
      </c>
      <c r="N10" s="7" t="n">
        <f aca="false">M10/4</f>
        <v>25000</v>
      </c>
      <c r="O10" s="0"/>
      <c r="P10" s="8" t="s">
        <v>6</v>
      </c>
      <c r="Q10" s="8"/>
      <c r="R10" s="7"/>
      <c r="S10" s="7"/>
      <c r="T10" s="7"/>
      <c r="U10" s="7"/>
      <c r="V10" s="7"/>
      <c r="W10" s="7"/>
      <c r="X10" s="7"/>
    </row>
    <row r="11" customFormat="false" ht="13.8" hidden="false" customHeight="false" outlineLevel="0" collapsed="false">
      <c r="A11" s="2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 t="n">
        <f aca="false">N10</f>
        <v>25000</v>
      </c>
      <c r="O11" s="7"/>
      <c r="P11" s="7"/>
      <c r="Q11" s="7"/>
      <c r="R11" s="7"/>
      <c r="S11" s="7"/>
      <c r="T11" s="7"/>
      <c r="U11" s="7"/>
      <c r="V11" s="7"/>
      <c r="W11" s="7"/>
      <c r="X11" s="7"/>
    </row>
    <row r="12" customFormat="false" ht="13.8" hidden="false" customHeight="false" outlineLevel="0" collapsed="false">
      <c r="A12" s="2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 t="n">
        <f aca="false">N11</f>
        <v>25000</v>
      </c>
      <c r="O12" s="7"/>
      <c r="P12" s="7"/>
      <c r="Q12" s="7"/>
      <c r="R12" s="7"/>
      <c r="S12" s="7"/>
      <c r="T12" s="7"/>
      <c r="U12" s="7"/>
      <c r="V12" s="7"/>
      <c r="W12" s="7"/>
      <c r="X12" s="7"/>
    </row>
    <row r="13" customFormat="false" ht="13.8" hidden="false" customHeight="false" outlineLevel="0" collapsed="false">
      <c r="A13" s="2"/>
      <c r="B13" s="7" t="s">
        <v>7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 t="n">
        <f aca="false">N12</f>
        <v>25000</v>
      </c>
      <c r="O13" s="7"/>
      <c r="P13" s="7"/>
      <c r="Q13" s="7"/>
      <c r="R13" s="7"/>
      <c r="S13" s="7"/>
      <c r="T13" s="7"/>
      <c r="U13" s="7"/>
      <c r="V13" s="7"/>
      <c r="W13" s="7"/>
      <c r="X13" s="7"/>
    </row>
    <row r="14" customFormat="false" ht="13.8" hidden="false" customHeight="false" outlineLevel="0" collapsed="false">
      <c r="A14" s="2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 t="s">
        <v>8</v>
      </c>
      <c r="O14" s="8" t="s">
        <v>9</v>
      </c>
      <c r="P14" s="7"/>
      <c r="Q14" s="7"/>
      <c r="R14" s="7"/>
      <c r="S14" s="7"/>
      <c r="T14" s="7"/>
      <c r="U14" s="7"/>
      <c r="V14" s="7"/>
      <c r="W14" s="7"/>
      <c r="X14" s="7"/>
    </row>
    <row r="15" customFormat="false" ht="13.8" hidden="false" customHeight="false" outlineLevel="0" collapsed="false">
      <c r="A15" s="2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 t="s">
        <v>8</v>
      </c>
      <c r="O15" s="8" t="s">
        <v>9</v>
      </c>
      <c r="P15" s="7"/>
      <c r="Q15" s="7"/>
      <c r="R15" s="7"/>
      <c r="S15" s="7"/>
      <c r="T15" s="7"/>
      <c r="U15" s="7"/>
      <c r="V15" s="7"/>
      <c r="W15" s="7"/>
      <c r="X15" s="7"/>
    </row>
    <row r="16" customFormat="false" ht="13.8" hidden="false" customHeight="false" outlineLevel="0" collapsed="false">
      <c r="A16" s="2"/>
      <c r="B16" s="9" t="s">
        <v>10</v>
      </c>
      <c r="C16" s="9"/>
      <c r="D16" s="9"/>
      <c r="E16" s="9" t="s">
        <v>11</v>
      </c>
      <c r="F16" s="9" t="s">
        <v>12</v>
      </c>
      <c r="G16" s="9"/>
      <c r="H16" s="9"/>
      <c r="I16" s="7"/>
      <c r="J16" s="7"/>
      <c r="K16" s="7"/>
      <c r="L16" s="7"/>
      <c r="M16" s="7"/>
      <c r="N16" s="8" t="s">
        <v>8</v>
      </c>
      <c r="O16" s="8" t="s">
        <v>9</v>
      </c>
      <c r="P16" s="7"/>
      <c r="Q16" s="7"/>
      <c r="R16" s="7"/>
      <c r="S16" s="7"/>
      <c r="T16" s="7"/>
      <c r="U16" s="7"/>
      <c r="V16" s="7"/>
      <c r="W16" s="7"/>
      <c r="X16" s="7"/>
    </row>
    <row r="17" customFormat="false" ht="13.8" hidden="false" customHeight="false" outlineLevel="0" collapsed="false">
      <c r="A17" s="2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8" t="s">
        <v>8</v>
      </c>
      <c r="O17" s="8" t="s">
        <v>9</v>
      </c>
      <c r="P17" s="7"/>
      <c r="Q17" s="7"/>
      <c r="R17" s="7"/>
      <c r="S17" s="7"/>
      <c r="T17" s="7"/>
      <c r="U17" s="7"/>
      <c r="V17" s="7"/>
      <c r="W17" s="7"/>
      <c r="X17" s="7"/>
    </row>
    <row r="18" customFormat="false" ht="13.8" hidden="false" customHeight="false" outlineLevel="0" collapsed="false">
      <c r="A18" s="2"/>
      <c r="B18" s="7" t="s">
        <v>13</v>
      </c>
      <c r="C18" s="7"/>
      <c r="D18" s="7"/>
      <c r="E18" s="7"/>
      <c r="F18" s="7" t="s">
        <v>14</v>
      </c>
      <c r="G18" s="7"/>
      <c r="H18" s="7"/>
      <c r="I18" s="7"/>
      <c r="J18" s="7"/>
      <c r="K18" s="7"/>
      <c r="L18" s="9" t="s">
        <v>15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</row>
    <row r="19" customFormat="false" ht="13.8" hidden="false" customHeight="false" outlineLevel="0" collapsed="false">
      <c r="A19" s="2"/>
      <c r="B19" s="7" t="s">
        <v>16</v>
      </c>
      <c r="C19" s="7"/>
      <c r="D19" s="7"/>
      <c r="E19" s="7"/>
      <c r="F19" s="7"/>
      <c r="G19" s="7"/>
      <c r="H19" s="7"/>
      <c r="I19" s="7"/>
      <c r="J19" s="7"/>
      <c r="K19" s="7"/>
      <c r="L19" s="7" t="s">
        <v>17</v>
      </c>
      <c r="M19" s="7"/>
      <c r="N19" s="7"/>
      <c r="O19" s="7"/>
      <c r="P19" s="7"/>
      <c r="Q19" s="7"/>
      <c r="R19" s="7"/>
      <c r="S19" s="7" t="s">
        <v>18</v>
      </c>
      <c r="T19" s="7"/>
      <c r="U19" s="7" t="s">
        <v>19</v>
      </c>
      <c r="V19" s="7"/>
      <c r="W19" s="7"/>
      <c r="X19" s="7"/>
    </row>
    <row r="20" customFormat="false" ht="13.8" hidden="false" customHeight="false" outlineLevel="0" collapsed="false">
      <c r="A20" s="2"/>
      <c r="B20" s="7"/>
      <c r="C20" s="7"/>
      <c r="D20" s="7"/>
      <c r="E20" s="7"/>
      <c r="F20" s="7"/>
      <c r="G20" s="7"/>
      <c r="H20" s="7" t="s">
        <v>20</v>
      </c>
      <c r="I20" s="7"/>
      <c r="J20" s="7"/>
      <c r="K20" s="7"/>
      <c r="L20" s="7"/>
      <c r="M20" s="7" t="s">
        <v>21</v>
      </c>
      <c r="N20" s="7"/>
      <c r="O20" s="7"/>
      <c r="P20" s="7"/>
      <c r="Q20" s="7"/>
      <c r="R20" s="7"/>
      <c r="S20" s="7" t="s">
        <v>22</v>
      </c>
      <c r="T20" s="7"/>
      <c r="U20" s="7" t="s">
        <v>23</v>
      </c>
      <c r="V20" s="7"/>
      <c r="W20" s="7"/>
      <c r="X20" s="7"/>
    </row>
    <row r="21" customFormat="false" ht="13.8" hidden="false" customHeight="false" outlineLevel="0" collapsed="false">
      <c r="A21" s="2"/>
      <c r="B21" s="7" t="s">
        <v>24</v>
      </c>
      <c r="C21" s="7"/>
      <c r="D21" s="7"/>
      <c r="E21" s="7"/>
      <c r="F21" s="7" t="s">
        <v>25</v>
      </c>
      <c r="G21" s="7"/>
      <c r="H21" s="7" t="s">
        <v>26</v>
      </c>
      <c r="I21" s="7"/>
      <c r="J21" s="7"/>
      <c r="K21" s="7"/>
      <c r="L21" s="7"/>
      <c r="M21" s="7" t="s">
        <v>27</v>
      </c>
      <c r="N21" s="7"/>
      <c r="O21" s="7"/>
      <c r="P21" s="7" t="s">
        <v>28</v>
      </c>
      <c r="Q21" s="7"/>
      <c r="R21" s="7"/>
      <c r="S21" s="7" t="s">
        <v>29</v>
      </c>
      <c r="T21" s="7"/>
      <c r="U21" s="7" t="s">
        <v>30</v>
      </c>
      <c r="V21" s="7"/>
      <c r="W21" s="7"/>
      <c r="X21" s="7"/>
    </row>
    <row r="22" customFormat="false" ht="13.8" hidden="false" customHeight="false" outlineLevel="0" collapsed="false">
      <c r="A22" s="2"/>
      <c r="B22" s="7" t="s">
        <v>31</v>
      </c>
      <c r="C22" s="7"/>
      <c r="D22" s="7"/>
      <c r="E22" s="7"/>
      <c r="F22" s="7" t="s">
        <v>32</v>
      </c>
      <c r="G22" s="7"/>
      <c r="H22" s="7" t="s">
        <v>32</v>
      </c>
      <c r="I22" s="7"/>
      <c r="J22" s="7"/>
      <c r="K22" s="7"/>
      <c r="L22" s="7"/>
      <c r="M22" s="7" t="s">
        <v>33</v>
      </c>
      <c r="N22" s="7"/>
      <c r="O22" s="7"/>
      <c r="P22" s="7" t="s">
        <v>34</v>
      </c>
      <c r="Q22" s="7"/>
      <c r="R22" s="7"/>
      <c r="S22" s="7"/>
      <c r="T22" s="7"/>
      <c r="U22" s="7"/>
      <c r="V22" s="7"/>
      <c r="W22" s="7"/>
      <c r="X22" s="7"/>
    </row>
    <row r="23" customFormat="false" ht="13.8" hidden="false" customHeight="false" outlineLevel="0" collapsed="false">
      <c r="A23" s="2"/>
      <c r="B23" s="7"/>
      <c r="C23" s="7"/>
      <c r="D23" s="7"/>
      <c r="E23" s="7"/>
      <c r="F23" s="7" t="s">
        <v>35</v>
      </c>
      <c r="G23" s="7"/>
      <c r="H23" s="7" t="s">
        <v>36</v>
      </c>
      <c r="I23" s="7"/>
      <c r="J23" s="7"/>
      <c r="K23" s="7"/>
      <c r="L23" s="7"/>
      <c r="M23" s="7" t="s">
        <v>37</v>
      </c>
      <c r="N23" s="7"/>
      <c r="O23" s="7"/>
      <c r="P23" s="7" t="s">
        <v>38</v>
      </c>
      <c r="Q23" s="7"/>
      <c r="R23" s="7"/>
      <c r="S23" s="7"/>
      <c r="T23" s="7"/>
      <c r="U23" s="7"/>
      <c r="V23" s="7"/>
      <c r="W23" s="7"/>
      <c r="X23" s="7"/>
    </row>
    <row r="24" customFormat="false" ht="13.8" hidden="false" customHeight="false" outlineLevel="0" collapsed="false">
      <c r="A24" s="2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 t="s">
        <v>39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customFormat="false" ht="13.8" hidden="false" customHeight="false" outlineLevel="0" collapsed="false">
      <c r="A25" s="2"/>
      <c r="B25" s="7" t="s">
        <v>24</v>
      </c>
      <c r="C25" s="7"/>
      <c r="D25" s="7"/>
      <c r="E25" s="7"/>
      <c r="F25" s="7" t="s">
        <v>40</v>
      </c>
      <c r="G25" s="7"/>
      <c r="H25" s="7"/>
      <c r="I25" s="7"/>
      <c r="J25" s="7"/>
      <c r="K25" s="7"/>
      <c r="L25" s="7"/>
      <c r="M25" s="7" t="s">
        <v>41</v>
      </c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</row>
    <row r="26" customFormat="false" ht="13.8" hidden="false" customHeight="false" outlineLevel="0" collapsed="false">
      <c r="A26" s="2"/>
      <c r="B26" s="7" t="s">
        <v>42</v>
      </c>
      <c r="C26" s="7"/>
      <c r="D26" s="7"/>
      <c r="E26" s="7"/>
      <c r="F26" s="7" t="s">
        <v>43</v>
      </c>
      <c r="G26" s="7"/>
      <c r="H26" s="7"/>
      <c r="I26" s="7"/>
      <c r="J26" s="7"/>
      <c r="K26" s="7"/>
      <c r="L26" s="7" t="s">
        <v>44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</row>
    <row r="27" customFormat="false" ht="13.8" hidden="false" customHeight="false" outlineLevel="0" collapsed="false">
      <c r="A27" s="2"/>
      <c r="B27" s="7"/>
      <c r="C27" s="7"/>
      <c r="D27" s="7"/>
      <c r="E27" s="7"/>
      <c r="F27" s="7" t="s">
        <v>31</v>
      </c>
      <c r="G27" s="7"/>
      <c r="H27" s="7"/>
      <c r="I27" s="7"/>
      <c r="J27" s="7"/>
      <c r="K27" s="7"/>
      <c r="L27" s="7"/>
      <c r="M27" s="7" t="s">
        <v>45</v>
      </c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customFormat="false" ht="13.8" hidden="false" customHeight="false" outlineLevel="0" collapsed="false">
      <c r="A28" s="2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 t="s">
        <v>46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customFormat="false" ht="13.8" hidden="false" customHeight="false" outlineLevel="0" collapsed="false">
      <c r="A29" s="2"/>
      <c r="B29" s="7"/>
      <c r="C29" s="7"/>
      <c r="D29" s="7"/>
      <c r="E29" s="7"/>
      <c r="F29" s="7" t="s">
        <v>47</v>
      </c>
      <c r="G29" s="7"/>
      <c r="H29" s="7"/>
      <c r="I29" s="7"/>
      <c r="J29" s="7"/>
      <c r="K29" s="7"/>
      <c r="L29" s="7" t="s">
        <v>48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customFormat="false" ht="13.8" hidden="false" customHeight="false" outlineLevel="0" collapsed="false">
      <c r="A30" s="2"/>
      <c r="B30" s="7"/>
      <c r="C30" s="7"/>
      <c r="D30" s="7"/>
      <c r="E30" s="7"/>
      <c r="F30" s="7" t="s">
        <v>49</v>
      </c>
      <c r="G30" s="7"/>
      <c r="H30" s="7"/>
      <c r="I30" s="7"/>
      <c r="J30" s="7"/>
      <c r="K30" s="7"/>
      <c r="L30" s="7" t="s">
        <v>50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</row>
    <row r="31" customFormat="false" ht="13.8" hidden="false" customHeight="false" outlineLevel="0" collapsed="false">
      <c r="A31" s="2"/>
      <c r="B31" s="7"/>
      <c r="C31" s="7"/>
      <c r="D31" s="7"/>
      <c r="E31" s="7"/>
      <c r="F31" s="7"/>
      <c r="G31" s="7"/>
      <c r="H31" s="7"/>
      <c r="I31" s="7"/>
      <c r="J31" s="7"/>
      <c r="K31" s="7"/>
      <c r="L31" s="7" t="s">
        <v>51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</row>
    <row r="32" customFormat="false" ht="13.8" hidden="false" customHeight="false" outlineLevel="0" collapsed="false">
      <c r="A32" s="2"/>
      <c r="B32" s="7" t="s">
        <v>52</v>
      </c>
      <c r="C32" s="7" t="s">
        <v>53</v>
      </c>
      <c r="D32" s="7"/>
      <c r="E32" s="7"/>
      <c r="F32" s="7" t="s">
        <v>54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</row>
    <row r="33" customFormat="false" ht="13.8" hidden="false" customHeight="false" outlineLevel="0" collapsed="false">
      <c r="A33" s="2"/>
      <c r="B33" s="7" t="s">
        <v>55</v>
      </c>
      <c r="C33" s="7" t="s">
        <v>56</v>
      </c>
      <c r="D33" s="7"/>
      <c r="E33" s="7"/>
      <c r="F33" s="7" t="s">
        <v>56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</row>
    <row r="34" customFormat="false" ht="14.5" hidden="false" customHeight="fals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customFormat="false" ht="14.5" hidden="false" customHeight="false" outlineLevel="0" collapsed="false">
      <c r="A35" s="2"/>
      <c r="B35" s="3" t="s">
        <v>57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customFormat="false" ht="14.5" hidden="false" customHeight="false" outlineLevel="0" collapsed="false">
      <c r="A36" s="2"/>
      <c r="B36" s="2" t="s">
        <v>58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customFormat="false" ht="14.5" hidden="false" customHeight="fals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customFormat="false" ht="14.5" hidden="false" customHeight="false" outlineLevel="0" collapsed="false">
      <c r="A38" s="2"/>
      <c r="B38" s="2" t="s">
        <v>59</v>
      </c>
      <c r="C38" s="2"/>
      <c r="D38" s="2" t="n">
        <v>5</v>
      </c>
      <c r="E38" s="2" t="s">
        <v>60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customFormat="false" ht="14.5" hidden="false" customHeight="false" outlineLevel="0" collapsed="false">
      <c r="A39" s="2"/>
      <c r="B39" s="2" t="s">
        <v>61</v>
      </c>
      <c r="C39" s="2"/>
      <c r="D39" s="2" t="n">
        <v>100000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customFormat="false" ht="14.5" hidden="false" customHeight="false" outlineLevel="0" collapsed="false">
      <c r="A40" s="2"/>
      <c r="B40" s="2" t="s">
        <v>62</v>
      </c>
      <c r="C40" s="2"/>
      <c r="D40" s="2" t="n">
        <v>22500</v>
      </c>
      <c r="E40" s="2"/>
      <c r="F40" s="2"/>
      <c r="G40" s="2"/>
      <c r="H40" s="2"/>
      <c r="I40" s="2"/>
      <c r="J40" s="2"/>
      <c r="K40" s="2" t="s">
        <v>63</v>
      </c>
      <c r="L40" s="2"/>
      <c r="M40" s="2" t="s">
        <v>64</v>
      </c>
      <c r="N40" s="2" t="s">
        <v>65</v>
      </c>
      <c r="O40" s="2"/>
      <c r="P40" s="2"/>
      <c r="Q40" s="2"/>
      <c r="R40" s="2"/>
      <c r="S40" s="2"/>
      <c r="T40" s="2"/>
    </row>
    <row r="41" customFormat="false" ht="13.8" hidden="false" customHeight="false" outlineLevel="0" collapsed="false">
      <c r="A41" s="2"/>
      <c r="B41" s="2" t="s">
        <v>66</v>
      </c>
      <c r="C41" s="2"/>
      <c r="D41" s="2" t="n">
        <v>1500</v>
      </c>
      <c r="E41" s="2" t="s">
        <v>67</v>
      </c>
      <c r="F41" s="2"/>
      <c r="G41" s="2" t="s">
        <v>68</v>
      </c>
      <c r="H41" s="2"/>
      <c r="I41" s="2"/>
      <c r="J41" s="2"/>
      <c r="K41" s="2"/>
      <c r="L41" s="2"/>
      <c r="M41" s="2"/>
      <c r="N41" s="10" t="s">
        <v>69</v>
      </c>
      <c r="O41" s="10" t="s">
        <v>70</v>
      </c>
      <c r="P41" s="10" t="s">
        <v>71</v>
      </c>
      <c r="Q41" s="10" t="s">
        <v>72</v>
      </c>
      <c r="R41" s="10" t="s">
        <v>73</v>
      </c>
      <c r="S41" s="2"/>
      <c r="T41" s="2"/>
    </row>
    <row r="42" customFormat="false" ht="14.5" hidden="false" customHeight="false" outlineLevel="0" collapsed="false">
      <c r="A42" s="2"/>
      <c r="B42" s="2" t="s">
        <v>74</v>
      </c>
      <c r="C42" s="2"/>
      <c r="D42" s="2" t="n">
        <v>10</v>
      </c>
      <c r="E42" s="2" t="s">
        <v>60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customFormat="false" ht="14.5" hidden="false" customHeight="false" outlineLevel="0" collapsed="false">
      <c r="A43" s="2"/>
      <c r="B43" s="2" t="s">
        <v>75</v>
      </c>
      <c r="C43" s="2"/>
      <c r="D43" s="2" t="n">
        <v>0.21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 t="s">
        <v>76</v>
      </c>
      <c r="P43" s="2"/>
      <c r="Q43" s="2"/>
      <c r="R43" s="2"/>
      <c r="S43" s="2"/>
      <c r="T43" s="2"/>
    </row>
    <row r="44" customFormat="false" ht="14.5" hidden="false" customHeight="fals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customFormat="false" ht="14.5" hidden="false" customHeight="false" outlineLevel="0" collapsed="false">
      <c r="A45" s="2"/>
      <c r="B45" s="2" t="s">
        <v>77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customFormat="false" ht="14.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customFormat="false" ht="13.8" hidden="false" customHeight="false" outlineLevel="0" collapsed="false">
      <c r="A47" s="2"/>
      <c r="B47" s="2"/>
      <c r="C47" s="11" t="s">
        <v>78</v>
      </c>
      <c r="D47" s="11" t="s">
        <v>79</v>
      </c>
      <c r="E47" s="11" t="s">
        <v>80</v>
      </c>
      <c r="F47" s="11" t="s">
        <v>81</v>
      </c>
      <c r="G47" s="11" t="s">
        <v>82</v>
      </c>
      <c r="H47" s="11"/>
      <c r="I47" s="11" t="s">
        <v>75</v>
      </c>
      <c r="J47" s="2"/>
      <c r="K47" s="11" t="s">
        <v>83</v>
      </c>
      <c r="L47" s="2"/>
      <c r="M47" s="11" t="s">
        <v>84</v>
      </c>
      <c r="N47" s="11" t="s">
        <v>85</v>
      </c>
      <c r="O47" s="11"/>
      <c r="P47" s="11" t="s">
        <v>86</v>
      </c>
      <c r="Q47" s="11" t="s">
        <v>87</v>
      </c>
      <c r="R47" s="2"/>
      <c r="S47" s="2"/>
      <c r="T47" s="2"/>
    </row>
    <row r="48" customFormat="false" ht="13.8" hidden="false" customHeight="false" outlineLevel="0" collapsed="false">
      <c r="A48" s="2"/>
      <c r="B48" s="2" t="s">
        <v>88</v>
      </c>
      <c r="C48" s="2" t="n">
        <f aca="false">D39</f>
        <v>100000</v>
      </c>
      <c r="D48" s="2"/>
      <c r="E48" s="2"/>
      <c r="F48" s="2"/>
      <c r="G48" s="2" t="n">
        <f aca="false">C48</f>
        <v>100000</v>
      </c>
      <c r="H48" s="2"/>
      <c r="I48" s="2"/>
      <c r="J48" s="2"/>
      <c r="K48" s="2" t="n">
        <v>100000</v>
      </c>
      <c r="L48" s="2" t="n">
        <f aca="false">-K48</f>
        <v>-100000</v>
      </c>
      <c r="M48" s="2" t="s">
        <v>89</v>
      </c>
      <c r="N48" s="2" t="s">
        <v>90</v>
      </c>
      <c r="O48" s="2"/>
      <c r="P48" s="2" t="n">
        <f aca="false">D39</f>
        <v>100000</v>
      </c>
      <c r="Q48" s="2"/>
      <c r="R48" s="2"/>
      <c r="S48" s="2"/>
      <c r="T48" s="2"/>
      <c r="U48" s="2"/>
    </row>
    <row r="49" customFormat="false" ht="13.8" hidden="false" customHeight="false" outlineLevel="0" collapsed="false">
      <c r="A49" s="2"/>
      <c r="B49" s="2" t="s">
        <v>91</v>
      </c>
      <c r="C49" s="2" t="n">
        <f aca="false">G48</f>
        <v>100000</v>
      </c>
      <c r="D49" s="2" t="n">
        <f aca="false">C49*K54</f>
        <v>4059.07079290692</v>
      </c>
      <c r="E49" s="2" t="n">
        <f aca="false">F49-D49</f>
        <v>18440.9292070931</v>
      </c>
      <c r="F49" s="2" t="n">
        <f aca="false">D40</f>
        <v>22500</v>
      </c>
      <c r="G49" s="2" t="n">
        <f aca="false">G48-E49</f>
        <v>81559.0707929069</v>
      </c>
      <c r="H49" s="2"/>
      <c r="I49" s="2" t="n">
        <f aca="false">F49*0.21</f>
        <v>4725</v>
      </c>
      <c r="J49" s="2"/>
      <c r="K49" s="2" t="n">
        <f aca="false">-D40</f>
        <v>-22500</v>
      </c>
      <c r="L49" s="2" t="n">
        <f aca="false">-K49</f>
        <v>22500</v>
      </c>
      <c r="M49" s="2" t="str">
        <f aca="false">M48</f>
        <v>Año 0-Dia 1</v>
      </c>
      <c r="N49" s="2" t="s">
        <v>92</v>
      </c>
      <c r="O49" s="2"/>
      <c r="P49" s="2"/>
      <c r="Q49" s="2" t="n">
        <f aca="false">E49</f>
        <v>18440.9292070931</v>
      </c>
      <c r="R49" s="2"/>
      <c r="S49" s="2"/>
      <c r="T49" s="2"/>
      <c r="U49" s="2"/>
    </row>
    <row r="50" customFormat="false" ht="13.8" hidden="false" customHeight="false" outlineLevel="0" collapsed="false">
      <c r="A50" s="2"/>
      <c r="B50" s="2" t="s">
        <v>93</v>
      </c>
      <c r="C50" s="2" t="n">
        <f aca="false">G49</f>
        <v>81559.0707929069</v>
      </c>
      <c r="D50" s="2" t="n">
        <f aca="false">C50*$K$54</f>
        <v>3310.54042152116</v>
      </c>
      <c r="E50" s="2" t="n">
        <f aca="false">F50-D50</f>
        <v>19189.4595784788</v>
      </c>
      <c r="F50" s="2" t="n">
        <f aca="false">F49</f>
        <v>22500</v>
      </c>
      <c r="G50" s="2" t="n">
        <f aca="false">G49-E50</f>
        <v>62369.6112144281</v>
      </c>
      <c r="H50" s="2"/>
      <c r="I50" s="2" t="n">
        <f aca="false">F50*0.21</f>
        <v>4725</v>
      </c>
      <c r="J50" s="2"/>
      <c r="K50" s="2" t="n">
        <f aca="false">K49</f>
        <v>-22500</v>
      </c>
      <c r="L50" s="2" t="n">
        <f aca="false">-K50</f>
        <v>22500</v>
      </c>
      <c r="M50" s="2" t="str">
        <f aca="false">M49</f>
        <v>Año 0-Dia 1</v>
      </c>
      <c r="N50" s="2" t="s">
        <v>94</v>
      </c>
      <c r="O50" s="2"/>
      <c r="P50" s="2"/>
      <c r="Q50" s="2" t="n">
        <f aca="false">E54-E49</f>
        <v>81559.0707929085</v>
      </c>
      <c r="R50" s="2"/>
      <c r="S50" s="2"/>
      <c r="T50" s="2"/>
      <c r="U50" s="2"/>
    </row>
    <row r="51" customFormat="false" ht="13.8" hidden="false" customHeight="false" outlineLevel="0" collapsed="false">
      <c r="A51" s="2"/>
      <c r="B51" s="2" t="s">
        <v>95</v>
      </c>
      <c r="C51" s="2" t="n">
        <f aca="false">G50</f>
        <v>62369.6112144281</v>
      </c>
      <c r="D51" s="2" t="n">
        <f aca="false">C51*$K$54</f>
        <v>2531.62667245445</v>
      </c>
      <c r="E51" s="2" t="n">
        <f aca="false">F51-D51</f>
        <v>19968.3733275456</v>
      </c>
      <c r="F51" s="2" t="n">
        <f aca="false">F49</f>
        <v>22500</v>
      </c>
      <c r="G51" s="2" t="n">
        <f aca="false">G50-E51</f>
        <v>42401.2378868825</v>
      </c>
      <c r="H51" s="2"/>
      <c r="I51" s="2" t="n">
        <f aca="false">F51*0.21</f>
        <v>4725</v>
      </c>
      <c r="J51" s="2"/>
      <c r="K51" s="2" t="n">
        <f aca="false">K50</f>
        <v>-22500</v>
      </c>
      <c r="L51" s="2" t="n">
        <f aca="false">-K51</f>
        <v>22500</v>
      </c>
      <c r="M51" s="2" t="s">
        <v>96</v>
      </c>
      <c r="N51" s="2" t="s">
        <v>92</v>
      </c>
      <c r="O51" s="2"/>
      <c r="P51" s="2" t="n">
        <f aca="false">Q49</f>
        <v>18440.9292070931</v>
      </c>
      <c r="Q51" s="2"/>
      <c r="R51" s="2" t="s">
        <v>97</v>
      </c>
      <c r="S51" s="2"/>
      <c r="T51" s="2"/>
      <c r="U51" s="2"/>
    </row>
    <row r="52" customFormat="false" ht="13.8" hidden="false" customHeight="false" outlineLevel="0" collapsed="false">
      <c r="A52" s="2"/>
      <c r="B52" s="2" t="s">
        <v>98</v>
      </c>
      <c r="C52" s="2" t="n">
        <f aca="false">G51</f>
        <v>42401.2378868825</v>
      </c>
      <c r="D52" s="2" t="n">
        <f aca="false">C52*$K$54</f>
        <v>1721.09626289743</v>
      </c>
      <c r="E52" s="2" t="n">
        <f aca="false">F52-D52</f>
        <v>20778.9037371026</v>
      </c>
      <c r="F52" s="2" t="n">
        <f aca="false">F51</f>
        <v>22500</v>
      </c>
      <c r="G52" s="2" t="n">
        <f aca="false">G51-E52</f>
        <v>21622.33414978</v>
      </c>
      <c r="H52" s="2"/>
      <c r="I52" s="2" t="n">
        <f aca="false">F52*0.21</f>
        <v>4725</v>
      </c>
      <c r="J52" s="2"/>
      <c r="K52" s="2" t="n">
        <f aca="false">K51</f>
        <v>-22500</v>
      </c>
      <c r="L52" s="2" t="n">
        <f aca="false">-K52</f>
        <v>22500</v>
      </c>
      <c r="M52" s="2" t="str">
        <f aca="false">M51</f>
        <v>Año 1- Pago 1</v>
      </c>
      <c r="N52" s="2" t="s">
        <v>99</v>
      </c>
      <c r="O52" s="2"/>
      <c r="P52" s="2" t="n">
        <f aca="false">D49</f>
        <v>4059.07079290692</v>
      </c>
      <c r="Q52" s="2"/>
      <c r="R52" s="2" t="str">
        <f aca="false">R51</f>
        <v>Año 3 -Pago 3</v>
      </c>
      <c r="S52" s="2"/>
      <c r="T52" s="2"/>
      <c r="U52" s="2"/>
    </row>
    <row r="53" customFormat="false" ht="13.8" hidden="false" customHeight="false" outlineLevel="0" collapsed="false">
      <c r="A53" s="2"/>
      <c r="B53" s="2" t="s">
        <v>100</v>
      </c>
      <c r="C53" s="2" t="n">
        <f aca="false">G52</f>
        <v>21622.33414978</v>
      </c>
      <c r="D53" s="2" t="n">
        <f aca="false">C53*$K$54</f>
        <v>877.665850218456</v>
      </c>
      <c r="E53" s="2" t="n">
        <f aca="false">F53-D53</f>
        <v>21622.3341497815</v>
      </c>
      <c r="F53" s="2" t="n">
        <f aca="false">F52</f>
        <v>22500</v>
      </c>
      <c r="G53" s="2" t="n">
        <f aca="false">G52-E53</f>
        <v>-1.58979673869908E-009</v>
      </c>
      <c r="H53" s="2"/>
      <c r="I53" s="2" t="n">
        <f aca="false">F53*0.21</f>
        <v>4725</v>
      </c>
      <c r="J53" s="2"/>
      <c r="K53" s="2" t="n">
        <f aca="false">K52</f>
        <v>-22500</v>
      </c>
      <c r="L53" s="2" t="n">
        <f aca="false">-K53</f>
        <v>22500</v>
      </c>
      <c r="M53" s="2" t="str">
        <f aca="false">M52</f>
        <v>Año 1- Pago 1</v>
      </c>
      <c r="N53" s="2" t="s">
        <v>101</v>
      </c>
      <c r="O53" s="2"/>
      <c r="P53" s="2" t="n">
        <f aca="false">I49</f>
        <v>4725</v>
      </c>
      <c r="Q53" s="2"/>
      <c r="R53" s="2" t="str">
        <f aca="false">R52</f>
        <v>Año 3 -Pago 3</v>
      </c>
      <c r="S53" s="2"/>
      <c r="T53" s="2"/>
      <c r="U53" s="2"/>
    </row>
    <row r="54" customFormat="false" ht="13.8" hidden="false" customHeight="false" outlineLevel="0" collapsed="false">
      <c r="A54" s="2"/>
      <c r="B54" s="12" t="s">
        <v>102</v>
      </c>
      <c r="C54" s="12"/>
      <c r="D54" s="12" t="n">
        <f aca="false">SUM(D48:D53)</f>
        <v>12499.9999999984</v>
      </c>
      <c r="E54" s="12" t="n">
        <f aca="false">SUM(E48:E53)</f>
        <v>100000.000000002</v>
      </c>
      <c r="F54" s="12" t="n">
        <f aca="false">SUM(F48:F53)</f>
        <v>112500</v>
      </c>
      <c r="G54" s="12"/>
      <c r="H54" s="12"/>
      <c r="I54" s="12" t="n">
        <f aca="false">SUM(I48:I53)</f>
        <v>23625</v>
      </c>
      <c r="J54" s="2"/>
      <c r="K54" s="13" t="n">
        <f aca="false">(IRR(K48:K53)*100)%</f>
        <v>0.0405907079290692</v>
      </c>
      <c r="L54" s="13" t="n">
        <f aca="false">IRR(L48:L53)</f>
        <v>0.0405907079290692</v>
      </c>
      <c r="M54" s="2" t="s">
        <v>96</v>
      </c>
      <c r="N54" s="2" t="s">
        <v>103</v>
      </c>
      <c r="O54" s="2"/>
      <c r="P54" s="2"/>
      <c r="Q54" s="2" t="n">
        <f aca="false">P51+P52+P53</f>
        <v>27225</v>
      </c>
      <c r="R54" s="2" t="str">
        <f aca="false">R53</f>
        <v>Año 3 -Pago 3</v>
      </c>
      <c r="S54" s="2"/>
      <c r="T54" s="2"/>
      <c r="U54" s="2"/>
    </row>
    <row r="55" customFormat="false" ht="15" hidden="false" customHeight="false" outlineLevel="0" collapsed="false">
      <c r="A55" s="2"/>
      <c r="B55" s="2"/>
      <c r="C55" s="2"/>
      <c r="D55" s="2"/>
      <c r="E55" s="2" t="s">
        <v>104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customFormat="false" ht="14.5" hidden="false" customHeight="false" outlineLevel="0" collapsed="false">
      <c r="A56" s="2"/>
      <c r="B56" s="2"/>
      <c r="C56" s="2"/>
      <c r="D56" s="2"/>
      <c r="E56" s="2"/>
      <c r="F56" s="2" t="n">
        <f aca="false">F49*5</f>
        <v>112500</v>
      </c>
      <c r="G56" s="2"/>
      <c r="H56" s="2"/>
      <c r="I56" s="2"/>
      <c r="J56" s="2"/>
      <c r="K56" s="2" t="s">
        <v>105</v>
      </c>
      <c r="L56" s="2"/>
      <c r="M56" s="2"/>
      <c r="N56" s="2"/>
      <c r="O56" s="2"/>
      <c r="P56" s="2"/>
      <c r="Q56" s="2"/>
      <c r="R56" s="2"/>
      <c r="S56" s="2"/>
      <c r="T56" s="2"/>
      <c r="U56" s="2"/>
    </row>
    <row r="57" customFormat="false" ht="13.8" hidden="false" customHeight="false" outlineLevel="0" collapsed="false">
      <c r="A57" s="2"/>
      <c r="B57" s="2"/>
      <c r="C57" s="2"/>
      <c r="D57" s="2"/>
      <c r="E57" s="2"/>
      <c r="F57" s="2" t="s">
        <v>106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customFormat="false" ht="13.8" hidden="false" customHeight="fals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customFormat="false" ht="13.8" hidden="false" customHeight="fals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customFormat="false" ht="13.8" hidden="false" customHeight="fals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customFormat="false" ht="13.8" hidden="false" customHeight="fals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customFormat="false" ht="13.8" hidden="false" customHeight="fals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customFormat="false" ht="13.8" hidden="false" customHeight="false" outlineLevel="0" collapsed="false">
      <c r="A63" s="2"/>
      <c r="B63" s="3" t="s">
        <v>107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customFormat="false" ht="13.8" hidden="false" customHeight="false" outlineLevel="0" collapsed="false">
      <c r="A64" s="2"/>
      <c r="B64" s="2"/>
      <c r="C64" s="2"/>
      <c r="D64" s="2"/>
      <c r="E64" s="2"/>
      <c r="F64" s="0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customFormat="false" ht="14.5" hidden="false" customHeight="fals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customFormat="false" ht="14.5" hidden="false" customHeight="false" outlineLevel="0" collapsed="false">
      <c r="A66" s="2"/>
      <c r="B66" s="14" t="s">
        <v>108</v>
      </c>
      <c r="C66" s="11" t="s">
        <v>88</v>
      </c>
      <c r="D66" s="11" t="s">
        <v>91</v>
      </c>
      <c r="E66" s="11" t="s">
        <v>93</v>
      </c>
      <c r="F66" s="11" t="s">
        <v>95</v>
      </c>
      <c r="G66" s="11" t="s">
        <v>98</v>
      </c>
      <c r="H66" s="11" t="s">
        <v>100</v>
      </c>
      <c r="I66" s="11" t="s">
        <v>109</v>
      </c>
      <c r="J66" s="11" t="s">
        <v>110</v>
      </c>
      <c r="K66" s="11" t="s">
        <v>111</v>
      </c>
      <c r="L66" s="11" t="s">
        <v>112</v>
      </c>
      <c r="M66" s="11" t="s">
        <v>113</v>
      </c>
      <c r="N66" s="2"/>
      <c r="O66" s="2"/>
      <c r="P66" s="2"/>
      <c r="Q66" s="2"/>
      <c r="R66" s="2"/>
      <c r="S66" s="2"/>
      <c r="T66" s="2"/>
      <c r="U66" s="2"/>
    </row>
    <row r="67" customFormat="false" ht="13.8" hidden="false" customHeight="false" outlineLevel="0" collapsed="false">
      <c r="A67" s="2"/>
      <c r="B67" s="2" t="s">
        <v>114</v>
      </c>
      <c r="C67" s="2" t="n">
        <f aca="false">$D$39</f>
        <v>100000</v>
      </c>
      <c r="D67" s="2" t="n">
        <f aca="false">$D$39</f>
        <v>100000</v>
      </c>
      <c r="E67" s="2" t="n">
        <f aca="false">$D$39</f>
        <v>100000</v>
      </c>
      <c r="F67" s="2" t="n">
        <f aca="false">$D$39</f>
        <v>100000</v>
      </c>
      <c r="G67" s="2" t="n">
        <f aca="false">$D$39</f>
        <v>100000</v>
      </c>
      <c r="H67" s="2" t="n">
        <f aca="false">$D$39</f>
        <v>100000</v>
      </c>
      <c r="I67" s="2" t="n">
        <f aca="false">$D$39</f>
        <v>100000</v>
      </c>
      <c r="J67" s="2" t="n">
        <f aca="false">$D$39</f>
        <v>100000</v>
      </c>
      <c r="K67" s="2" t="n">
        <f aca="false">$D$39</f>
        <v>100000</v>
      </c>
      <c r="L67" s="2" t="n">
        <f aca="false">$D$39</f>
        <v>100000</v>
      </c>
      <c r="M67" s="2" t="n">
        <f aca="false">$D$39</f>
        <v>100000</v>
      </c>
      <c r="N67" s="2"/>
      <c r="O67" s="2"/>
      <c r="P67" s="2"/>
      <c r="Q67" s="2"/>
      <c r="R67" s="2"/>
      <c r="S67" s="2"/>
      <c r="T67" s="2"/>
      <c r="U67" s="2"/>
    </row>
    <row r="68" customFormat="false" ht="13.8" hidden="false" customHeight="false" outlineLevel="0" collapsed="false">
      <c r="A68" s="2"/>
      <c r="B68" s="2" t="s">
        <v>115</v>
      </c>
      <c r="C68" s="2"/>
      <c r="D68" s="2" t="n">
        <f aca="false">C68+D71</f>
        <v>-10000</v>
      </c>
      <c r="E68" s="2" t="n">
        <f aca="false">D68+E71</f>
        <v>-20000</v>
      </c>
      <c r="F68" s="2" t="n">
        <f aca="false">E68+F71</f>
        <v>-30000</v>
      </c>
      <c r="G68" s="2" t="n">
        <f aca="false">F68+G71</f>
        <v>-40000</v>
      </c>
      <c r="H68" s="2" t="n">
        <f aca="false">G68+H71</f>
        <v>-50000</v>
      </c>
      <c r="I68" s="2" t="n">
        <f aca="false">H68+I71</f>
        <v>-60000</v>
      </c>
      <c r="J68" s="2" t="n">
        <f aca="false">I68+J71</f>
        <v>-70000</v>
      </c>
      <c r="K68" s="2" t="n">
        <f aca="false">J68+K71</f>
        <v>-80000</v>
      </c>
      <c r="L68" s="2" t="n">
        <f aca="false">K68+L71</f>
        <v>-90000</v>
      </c>
      <c r="M68" s="2" t="n">
        <f aca="false">L68+M71</f>
        <v>-100000</v>
      </c>
      <c r="N68" s="2"/>
      <c r="O68" s="2"/>
      <c r="P68" s="2"/>
      <c r="Q68" s="2"/>
      <c r="R68" s="2"/>
      <c r="S68" s="2"/>
      <c r="T68" s="2"/>
      <c r="U68" s="2"/>
    </row>
    <row r="69" customFormat="false" ht="13.8" hidden="false" customHeight="false" outlineLevel="0" collapsed="false">
      <c r="A69" s="2"/>
      <c r="B69" s="12" t="s">
        <v>116</v>
      </c>
      <c r="C69" s="12" t="n">
        <f aca="false">SUM(C67:C68)</f>
        <v>100000</v>
      </c>
      <c r="D69" s="12" t="n">
        <f aca="false">SUM(D67:D68)</f>
        <v>90000</v>
      </c>
      <c r="E69" s="12" t="n">
        <f aca="false">SUM(E67:E68)</f>
        <v>80000</v>
      </c>
      <c r="F69" s="12" t="n">
        <f aca="false">SUM(F67:F68)</f>
        <v>70000</v>
      </c>
      <c r="G69" s="12" t="n">
        <f aca="false">SUM(G67:G68)</f>
        <v>60000</v>
      </c>
      <c r="H69" s="12" t="n">
        <f aca="false">SUM(H67:H68)</f>
        <v>50000</v>
      </c>
      <c r="I69" s="12" t="n">
        <f aca="false">SUM(I67:I68)</f>
        <v>40000</v>
      </c>
      <c r="J69" s="12" t="n">
        <f aca="false">SUM(J67:J68)</f>
        <v>30000</v>
      </c>
      <c r="K69" s="12" t="n">
        <f aca="false">SUM(K67:K68)</f>
        <v>20000</v>
      </c>
      <c r="L69" s="12" t="n">
        <f aca="false">SUM(L67:L68)</f>
        <v>10000</v>
      </c>
      <c r="M69" s="12" t="n">
        <f aca="false">SUM(M67:M68)</f>
        <v>0</v>
      </c>
      <c r="N69" s="2"/>
      <c r="O69" s="2"/>
      <c r="P69" s="2"/>
      <c r="Q69" s="2"/>
      <c r="R69" s="2"/>
      <c r="S69" s="2"/>
      <c r="T69" s="2"/>
      <c r="U69" s="2"/>
    </row>
    <row r="70" customFormat="false" ht="15" hidden="false" customHeight="fals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customFormat="false" ht="13.8" hidden="false" customHeight="false" outlineLevel="0" collapsed="false">
      <c r="A71" s="2"/>
      <c r="B71" s="2" t="s">
        <v>117</v>
      </c>
      <c r="C71" s="2"/>
      <c r="D71" s="2" t="n">
        <f aca="false">-$C$69/10</f>
        <v>-10000</v>
      </c>
      <c r="E71" s="2" t="n">
        <f aca="false">-$C$69/10</f>
        <v>-10000</v>
      </c>
      <c r="F71" s="2" t="n">
        <f aca="false">-$C$69/10</f>
        <v>-10000</v>
      </c>
      <c r="G71" s="2" t="n">
        <f aca="false">-$C$69/10</f>
        <v>-10000</v>
      </c>
      <c r="H71" s="2" t="n">
        <f aca="false">-$C$69/10</f>
        <v>-10000</v>
      </c>
      <c r="I71" s="2" t="n">
        <f aca="false">-$C$69/10</f>
        <v>-10000</v>
      </c>
      <c r="J71" s="2" t="n">
        <f aca="false">-$C$69/10</f>
        <v>-10000</v>
      </c>
      <c r="K71" s="2" t="n">
        <f aca="false">-$C$69/10</f>
        <v>-10000</v>
      </c>
      <c r="L71" s="2" t="n">
        <f aca="false">-$C$69/10</f>
        <v>-10000</v>
      </c>
      <c r="M71" s="2" t="n">
        <f aca="false">-$C$69/10</f>
        <v>-10000</v>
      </c>
      <c r="N71" s="2"/>
      <c r="O71" s="2"/>
      <c r="P71" s="2"/>
      <c r="Q71" s="2"/>
      <c r="R71" s="2"/>
      <c r="S71" s="2"/>
      <c r="T71" s="2"/>
      <c r="U71" s="2"/>
    </row>
    <row r="72" customFormat="false" ht="14.5" hidden="false" customHeight="fals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customFormat="false" ht="14.5" hidden="false" customHeight="fals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customFormat="false" ht="14.5" hidden="false" customHeight="fals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customFormat="false" ht="14.5" hidden="false" customHeight="false" outlineLevel="0" collapsed="false">
      <c r="A75" s="2"/>
      <c r="B75" s="3" t="s">
        <v>118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customFormat="false" ht="14.5" hidden="false" customHeight="true" outlineLevel="0" collapsed="false">
      <c r="A76" s="2"/>
      <c r="B76" s="15" t="s">
        <v>119</v>
      </c>
      <c r="C76" s="15"/>
      <c r="D76" s="15"/>
      <c r="E76" s="15"/>
      <c r="F76" s="15"/>
      <c r="G76" s="15"/>
      <c r="H76" s="15"/>
      <c r="I76" s="15"/>
      <c r="J76" s="15"/>
      <c r="K76" s="15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customFormat="false" ht="14.5" hidden="false" customHeight="false" outlineLevel="0" collapsed="false">
      <c r="A77" s="2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customFormat="false" ht="14.5" hidden="false" customHeight="false" outlineLevel="0" collapsed="false">
      <c r="A78" s="2"/>
      <c r="B78" s="3"/>
      <c r="C78" s="2"/>
      <c r="D78" s="2"/>
      <c r="E78" s="2"/>
      <c r="F78" s="2"/>
      <c r="G78" s="2"/>
      <c r="H78" s="2"/>
      <c r="I78" s="2"/>
      <c r="J78" s="2"/>
      <c r="K78" s="11" t="s">
        <v>84</v>
      </c>
      <c r="L78" s="11" t="s">
        <v>85</v>
      </c>
      <c r="M78" s="11"/>
      <c r="N78" s="11" t="s">
        <v>86</v>
      </c>
      <c r="O78" s="11" t="s">
        <v>87</v>
      </c>
      <c r="P78" s="2"/>
      <c r="Q78" s="2"/>
      <c r="R78" s="2"/>
      <c r="S78" s="2"/>
      <c r="T78" s="2"/>
      <c r="U78" s="2"/>
    </row>
    <row r="79" customFormat="false" ht="14.5" hidden="false" customHeight="false" outlineLevel="0" collapsed="false">
      <c r="A79" s="2"/>
      <c r="B79" s="3"/>
      <c r="C79" s="2"/>
      <c r="D79" s="2" t="s">
        <v>120</v>
      </c>
      <c r="E79" s="2"/>
      <c r="F79" s="2"/>
      <c r="G79" s="2"/>
      <c r="H79" s="2"/>
      <c r="I79" s="2"/>
      <c r="J79" s="2"/>
      <c r="K79" s="2" t="s">
        <v>91</v>
      </c>
      <c r="L79" s="2" t="s">
        <v>121</v>
      </c>
      <c r="M79" s="2"/>
      <c r="N79" s="2" t="n">
        <v>100000</v>
      </c>
      <c r="O79" s="2"/>
      <c r="P79" s="2"/>
      <c r="Q79" s="2"/>
      <c r="R79" s="2"/>
      <c r="S79" s="2"/>
      <c r="T79" s="2"/>
      <c r="U79" s="2"/>
    </row>
    <row r="80" customFormat="false" ht="14.5" hidden="false" customHeight="false" outlineLevel="0" collapsed="false">
      <c r="A80" s="2"/>
      <c r="B80" s="3"/>
      <c r="C80" s="2"/>
      <c r="D80" s="2" t="s">
        <v>122</v>
      </c>
      <c r="E80" s="2"/>
      <c r="F80" s="2"/>
      <c r="G80" s="2"/>
      <c r="H80" s="2"/>
      <c r="I80" s="2"/>
      <c r="J80" s="2"/>
      <c r="K80" s="2" t="str">
        <f aca="false">K79</f>
        <v>Año 1</v>
      </c>
      <c r="L80" s="2" t="s">
        <v>123</v>
      </c>
      <c r="M80" s="2"/>
      <c r="N80" s="2" t="n">
        <f aca="false">N79*0.21</f>
        <v>21000</v>
      </c>
      <c r="O80" s="2"/>
      <c r="P80" s="2"/>
      <c r="Q80" s="2"/>
      <c r="R80" s="2"/>
      <c r="S80" s="2"/>
      <c r="T80" s="2"/>
      <c r="U80" s="2"/>
    </row>
    <row r="81" customFormat="false" ht="14.5" hidden="false" customHeight="false" outlineLevel="0" collapsed="false">
      <c r="A81" s="2"/>
      <c r="B81" s="3"/>
      <c r="C81" s="2"/>
      <c r="D81" s="2" t="s">
        <v>124</v>
      </c>
      <c r="E81" s="2"/>
      <c r="F81" s="2"/>
      <c r="G81" s="2"/>
      <c r="H81" s="2"/>
      <c r="I81" s="2"/>
      <c r="J81" s="2"/>
      <c r="K81" s="2" t="str">
        <f aca="false">K80</f>
        <v>Año 1</v>
      </c>
      <c r="L81" s="2" t="s">
        <v>125</v>
      </c>
      <c r="M81" s="2"/>
      <c r="N81" s="2"/>
      <c r="O81" s="2" t="n">
        <f aca="false">N79+N80</f>
        <v>121000</v>
      </c>
      <c r="P81" s="2"/>
      <c r="Q81" s="2"/>
      <c r="R81" s="2"/>
      <c r="S81" s="2"/>
      <c r="T81" s="2"/>
      <c r="U81" s="2"/>
    </row>
    <row r="82" customFormat="false" ht="14.5" hidden="false" customHeight="false" outlineLevel="0" collapsed="false">
      <c r="A82" s="2"/>
      <c r="B82" s="3"/>
      <c r="C82" s="2"/>
      <c r="D82" s="2" t="s">
        <v>126</v>
      </c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customFormat="false" ht="13.8" hidden="false" customHeight="false" outlineLevel="0" collapsed="false">
      <c r="A83" s="2"/>
      <c r="B83" s="3"/>
      <c r="C83" s="2"/>
      <c r="D83" s="2" t="s">
        <v>127</v>
      </c>
      <c r="E83" s="2"/>
      <c r="F83" s="2"/>
      <c r="G83" s="2"/>
      <c r="H83" s="2"/>
      <c r="I83" s="2"/>
      <c r="J83" s="2"/>
      <c r="K83" s="3" t="s">
        <v>128</v>
      </c>
      <c r="L83" s="2"/>
      <c r="M83" s="2"/>
      <c r="N83" s="2"/>
      <c r="O83" s="2"/>
      <c r="P83" s="2"/>
      <c r="Q83" s="2"/>
      <c r="R83" s="2"/>
      <c r="S83" s="2"/>
      <c r="T83" s="2"/>
      <c r="U83" s="2"/>
    </row>
    <row r="84" customFormat="false" ht="14.5" hidden="false" customHeight="false" outlineLevel="0" collapsed="false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customFormat="false" ht="14.5" hidden="false" customHeight="false" outlineLevel="0" collapsed="false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customFormat="false" ht="14.5" hidden="false" customHeight="fals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customFormat="false" ht="14.5" hidden="false" customHeight="fals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customFormat="false" ht="14.5" hidden="false" customHeight="false" outlineLevel="0" collapsed="false">
      <c r="A88" s="2"/>
      <c r="B88" s="3" t="s">
        <v>129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customFormat="false" ht="14.5" hidden="false" customHeight="false" outlineLevel="0" collapsed="false">
      <c r="A89" s="2"/>
      <c r="B89" s="2" t="s">
        <v>130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customFormat="false" ht="14.5" hidden="false" customHeight="fals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customFormat="false" ht="14.5" hidden="false" customHeight="false" outlineLevel="0" collapsed="false">
      <c r="A91" s="2"/>
      <c r="B91" s="2" t="s">
        <v>131</v>
      </c>
      <c r="C91" s="2"/>
      <c r="D91" s="2" t="n">
        <v>380000</v>
      </c>
      <c r="E91" s="2"/>
      <c r="F91" s="2" t="s">
        <v>59</v>
      </c>
      <c r="H91" s="2"/>
      <c r="I91" s="2" t="n">
        <v>4</v>
      </c>
      <c r="J91" s="2" t="s">
        <v>60</v>
      </c>
      <c r="K91" s="2"/>
      <c r="L91" s="2"/>
      <c r="M91" s="2"/>
      <c r="N91" s="2"/>
      <c r="O91" s="2"/>
      <c r="P91" s="2"/>
      <c r="Q91" s="2"/>
      <c r="R91" s="2"/>
      <c r="S91" s="2"/>
      <c r="T91" s="2"/>
    </row>
    <row r="92" customFormat="false" ht="14.5" hidden="false" customHeight="false" outlineLevel="0" collapsed="false">
      <c r="A92" s="2"/>
      <c r="B92" s="2" t="s">
        <v>132</v>
      </c>
      <c r="C92" s="2"/>
      <c r="D92" s="2" t="n">
        <v>600</v>
      </c>
      <c r="E92" s="2"/>
      <c r="F92" s="2" t="s">
        <v>133</v>
      </c>
      <c r="G92" s="2"/>
      <c r="I92" s="2" t="n">
        <v>8</v>
      </c>
      <c r="J92" s="2" t="s">
        <v>134</v>
      </c>
      <c r="K92" s="2"/>
      <c r="L92" s="2"/>
      <c r="M92" s="2"/>
      <c r="N92" s="2"/>
      <c r="O92" s="2"/>
      <c r="P92" s="2"/>
      <c r="Q92" s="2"/>
      <c r="R92" s="2"/>
      <c r="S92" s="2"/>
      <c r="T92" s="2"/>
    </row>
    <row r="93" customFormat="false" ht="14.5" hidden="false" customHeight="false" outlineLevel="0" collapsed="false">
      <c r="A93" s="2"/>
      <c r="B93" s="2" t="s">
        <v>9</v>
      </c>
      <c r="C93" s="2"/>
      <c r="D93" s="2" t="n">
        <v>0.02</v>
      </c>
      <c r="E93" s="1" t="s">
        <v>135</v>
      </c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customFormat="false" ht="14.5" hidden="false" customHeight="true" outlineLevel="0" collapsed="false">
      <c r="A94" s="2"/>
      <c r="B94" s="15" t="s">
        <v>136</v>
      </c>
      <c r="C94" s="15"/>
      <c r="D94" s="15"/>
      <c r="E94" s="15"/>
      <c r="F94" s="15"/>
      <c r="G94" s="15"/>
      <c r="H94" s="15"/>
      <c r="I94" s="15"/>
      <c r="J94" s="15"/>
      <c r="K94" s="15"/>
      <c r="L94" s="2"/>
      <c r="M94" s="2"/>
      <c r="N94" s="2"/>
      <c r="O94" s="2"/>
      <c r="P94" s="2"/>
      <c r="Q94" s="2"/>
      <c r="R94" s="2"/>
      <c r="S94" s="2"/>
      <c r="T94" s="2"/>
    </row>
    <row r="95" customFormat="false" ht="14.5" hidden="false" customHeight="false" outlineLevel="0" collapsed="false">
      <c r="A95" s="2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2"/>
      <c r="M95" s="2"/>
      <c r="N95" s="2"/>
      <c r="O95" s="2"/>
      <c r="P95" s="2"/>
      <c r="Q95" s="2"/>
      <c r="R95" s="2"/>
      <c r="S95" s="2"/>
      <c r="T95" s="2"/>
    </row>
    <row r="96" customFormat="false" ht="14.5" hidden="false" customHeight="false" outlineLevel="0" collapsed="false">
      <c r="A96" s="2"/>
      <c r="B96" s="2"/>
      <c r="C96" s="2"/>
      <c r="D96" s="2"/>
      <c r="E96" s="2"/>
      <c r="F96" s="2" t="s">
        <v>62</v>
      </c>
      <c r="G96" s="2"/>
      <c r="I96" s="2" t="n">
        <v>99750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customFormat="false" ht="14.5" hidden="false" customHeight="false" outlineLevel="0" collapsed="false">
      <c r="A97" s="2"/>
      <c r="B97" s="2"/>
      <c r="C97" s="2"/>
      <c r="D97" s="2"/>
      <c r="E97" s="2"/>
      <c r="F97" s="2" t="s">
        <v>66</v>
      </c>
      <c r="G97" s="2"/>
      <c r="H97" s="2" t="n">
        <v>0</v>
      </c>
      <c r="I97" s="2" t="s">
        <v>137</v>
      </c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customFormat="false" ht="14.5" hidden="false" customHeight="false" outlineLevel="0" collapsed="false">
      <c r="A98" s="2"/>
      <c r="B98" s="2"/>
      <c r="C98" s="2"/>
      <c r="D98" s="2"/>
      <c r="E98" s="2"/>
      <c r="F98" s="2" t="s">
        <v>75</v>
      </c>
      <c r="G98" s="2"/>
      <c r="H98" s="2" t="n">
        <v>0.21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customFormat="false" ht="14.5" hidden="false" customHeight="false" outlineLevel="0" collapsed="false">
      <c r="A99" s="2"/>
      <c r="B99" s="2" t="s">
        <v>138</v>
      </c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customFormat="false" ht="13.8" hidden="false" customHeight="fals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 t="n">
        <f aca="false">SUM(P102:P105)</f>
        <v>380000</v>
      </c>
      <c r="Q100" s="2" t="n">
        <f aca="false">SUM(Q102:Q105)</f>
        <v>380600</v>
      </c>
      <c r="R100" s="2"/>
      <c r="S100" s="2"/>
      <c r="T100" s="2"/>
    </row>
    <row r="101" customFormat="false" ht="13.8" hidden="false" customHeight="false" outlineLevel="0" collapsed="false">
      <c r="A101" s="2"/>
      <c r="B101" s="14" t="s">
        <v>139</v>
      </c>
      <c r="C101" s="11" t="s">
        <v>78</v>
      </c>
      <c r="D101" s="11" t="s">
        <v>79</v>
      </c>
      <c r="E101" s="11" t="s">
        <v>80</v>
      </c>
      <c r="F101" s="11" t="s">
        <v>81</v>
      </c>
      <c r="G101" s="11" t="s">
        <v>82</v>
      </c>
      <c r="H101" s="11"/>
      <c r="I101" s="11" t="s">
        <v>75</v>
      </c>
      <c r="J101" s="2"/>
      <c r="K101" s="11" t="s">
        <v>83</v>
      </c>
      <c r="M101" s="11" t="s">
        <v>84</v>
      </c>
      <c r="N101" s="11" t="s">
        <v>85</v>
      </c>
      <c r="O101" s="11"/>
      <c r="P101" s="11" t="s">
        <v>86</v>
      </c>
      <c r="Q101" s="11" t="s">
        <v>87</v>
      </c>
      <c r="R101" s="2"/>
      <c r="S101" s="2"/>
      <c r="T101" s="2"/>
    </row>
    <row r="102" customFormat="false" ht="13.8" hidden="false" customHeight="false" outlineLevel="0" collapsed="false">
      <c r="A102" s="2"/>
      <c r="B102" s="2" t="s">
        <v>88</v>
      </c>
      <c r="C102" s="16" t="n">
        <f aca="false">D91</f>
        <v>380000</v>
      </c>
      <c r="D102" s="2"/>
      <c r="E102" s="2"/>
      <c r="F102" s="2"/>
      <c r="G102" s="2" t="n">
        <f aca="false">C102-E102</f>
        <v>380000</v>
      </c>
      <c r="H102" s="2"/>
      <c r="I102" s="2"/>
      <c r="J102" s="2"/>
      <c r="K102" s="2" t="n">
        <f aca="false">D91</f>
        <v>380000</v>
      </c>
      <c r="L102" s="2"/>
      <c r="M102" s="17" t="s">
        <v>88</v>
      </c>
      <c r="N102" s="18" t="s">
        <v>140</v>
      </c>
      <c r="O102" s="18"/>
      <c r="P102" s="18" t="n">
        <f aca="false">D91</f>
        <v>380000</v>
      </c>
      <c r="Q102" s="19"/>
      <c r="R102" s="2"/>
      <c r="S102" s="2"/>
      <c r="T102" s="2"/>
    </row>
    <row r="103" customFormat="false" ht="13.8" hidden="false" customHeight="false" outlineLevel="0" collapsed="false">
      <c r="A103" s="2"/>
      <c r="B103" s="2" t="s">
        <v>91</v>
      </c>
      <c r="C103" s="2" t="n">
        <f aca="false">C102</f>
        <v>380000</v>
      </c>
      <c r="D103" s="2" t="n">
        <f aca="false">C103*$K$107</f>
        <v>7526.20524457357</v>
      </c>
      <c r="E103" s="2" t="n">
        <f aca="false">F103-D103</f>
        <v>92223.7947554264</v>
      </c>
      <c r="F103" s="2" t="n">
        <f aca="false">I96</f>
        <v>99750</v>
      </c>
      <c r="G103" s="2" t="n">
        <f aca="false">C103-E103</f>
        <v>287776.205244574</v>
      </c>
      <c r="H103" s="2"/>
      <c r="I103" s="2" t="n">
        <f aca="false">F103*0.21</f>
        <v>20947.5</v>
      </c>
      <c r="J103" s="2"/>
      <c r="K103" s="2" t="n">
        <f aca="false">-I96</f>
        <v>-99750</v>
      </c>
      <c r="L103" s="2"/>
      <c r="M103" s="20" t="str">
        <f aca="false">M102</f>
        <v>Año 0</v>
      </c>
      <c r="N103" s="2" t="s">
        <v>141</v>
      </c>
      <c r="O103" s="2"/>
      <c r="P103" s="2"/>
      <c r="Q103" s="21" t="n">
        <f aca="false">E103</f>
        <v>92223.7947554264</v>
      </c>
      <c r="R103" s="2"/>
      <c r="S103" s="2"/>
      <c r="T103" s="2"/>
    </row>
    <row r="104" customFormat="false" ht="13.8" hidden="false" customHeight="false" outlineLevel="0" collapsed="false">
      <c r="A104" s="2"/>
      <c r="B104" s="2" t="s">
        <v>93</v>
      </c>
      <c r="C104" s="2" t="n">
        <f aca="false">G103</f>
        <v>287776.205244574</v>
      </c>
      <c r="D104" s="2" t="n">
        <f aca="false">C104*$K$107</f>
        <v>5699.63890835576</v>
      </c>
      <c r="E104" s="2" t="n">
        <f aca="false">F104-D104</f>
        <v>94050.3610916442</v>
      </c>
      <c r="F104" s="2" t="n">
        <f aca="false">F103</f>
        <v>99750</v>
      </c>
      <c r="G104" s="2" t="n">
        <f aca="false">C104-E104</f>
        <v>193725.844152929</v>
      </c>
      <c r="H104" s="2"/>
      <c r="I104" s="2" t="n">
        <f aca="false">F104*0.21</f>
        <v>20947.5</v>
      </c>
      <c r="J104" s="2"/>
      <c r="K104" s="2" t="n">
        <f aca="false">K103</f>
        <v>-99750</v>
      </c>
      <c r="L104" s="2"/>
      <c r="M104" s="20" t="str">
        <f aca="false">M103</f>
        <v>Año 0</v>
      </c>
      <c r="N104" s="2" t="s">
        <v>142</v>
      </c>
      <c r="O104" s="2"/>
      <c r="P104" s="2"/>
      <c r="Q104" s="21" t="n">
        <f aca="false">E107-E103</f>
        <v>287776.205244574</v>
      </c>
      <c r="R104" s="2"/>
      <c r="S104" s="2"/>
      <c r="T104" s="2"/>
    </row>
    <row r="105" customFormat="false" ht="13.8" hidden="false" customHeight="false" outlineLevel="0" collapsed="false">
      <c r="A105" s="2"/>
      <c r="B105" s="2" t="s">
        <v>95</v>
      </c>
      <c r="C105" s="2" t="n">
        <f aca="false">G104</f>
        <v>193725.844152929</v>
      </c>
      <c r="D105" s="2" t="n">
        <f aca="false">C105*$K$107</f>
        <v>3836.89595861373</v>
      </c>
      <c r="E105" s="2" t="n">
        <f aca="false">F105-D105</f>
        <v>95913.1040413863</v>
      </c>
      <c r="F105" s="2" t="n">
        <f aca="false">F104</f>
        <v>99750</v>
      </c>
      <c r="G105" s="2" t="n">
        <f aca="false">C105-E105</f>
        <v>97812.740111543</v>
      </c>
      <c r="H105" s="2"/>
      <c r="I105" s="2" t="n">
        <f aca="false">F105*0.21</f>
        <v>20947.5</v>
      </c>
      <c r="J105" s="2"/>
      <c r="K105" s="2" t="n">
        <f aca="false">K104</f>
        <v>-99750</v>
      </c>
      <c r="L105" s="2"/>
      <c r="M105" s="22" t="str">
        <f aca="false">M104</f>
        <v>Año 0</v>
      </c>
      <c r="N105" s="23" t="s">
        <v>143</v>
      </c>
      <c r="O105" s="23"/>
      <c r="P105" s="23"/>
      <c r="Q105" s="24" t="n">
        <f aca="false">D92</f>
        <v>600</v>
      </c>
      <c r="R105" s="2"/>
      <c r="S105" s="2"/>
      <c r="T105" s="2"/>
    </row>
    <row r="106" customFormat="false" ht="13.8" hidden="false" customHeight="false" outlineLevel="0" collapsed="false">
      <c r="A106" s="2"/>
      <c r="B106" s="2" t="s">
        <v>98</v>
      </c>
      <c r="C106" s="2" t="n">
        <f aca="false">G105</f>
        <v>97812.740111543</v>
      </c>
      <c r="D106" s="2" t="n">
        <f aca="false">C106*$K$107</f>
        <v>1937.25988845686</v>
      </c>
      <c r="E106" s="2" t="n">
        <f aca="false">F106-D106</f>
        <v>97812.7401115431</v>
      </c>
      <c r="F106" s="2" t="n">
        <f aca="false">F105</f>
        <v>99750</v>
      </c>
      <c r="G106" s="2" t="n">
        <f aca="false">C106-E106</f>
        <v>0</v>
      </c>
      <c r="H106" s="2"/>
      <c r="I106" s="2" t="n">
        <f aca="false">F106*0.21</f>
        <v>20947.5</v>
      </c>
      <c r="J106" s="2"/>
      <c r="K106" s="2" t="n">
        <f aca="false">K105</f>
        <v>-99750</v>
      </c>
      <c r="L106" s="2"/>
      <c r="M106" s="17" t="s">
        <v>96</v>
      </c>
      <c r="N106" s="18" t="str">
        <f aca="false">N103</f>
        <v>Cta  524 Acre Ar Fin CP</v>
      </c>
      <c r="O106" s="18"/>
      <c r="P106" s="18" t="n">
        <f aca="false">Q103</f>
        <v>92223.7947554264</v>
      </c>
      <c r="Q106" s="19"/>
      <c r="R106" s="2"/>
      <c r="S106" s="2"/>
      <c r="T106" s="2"/>
    </row>
    <row r="107" customFormat="false" ht="13.8" hidden="false" customHeight="false" outlineLevel="0" collapsed="false">
      <c r="A107" s="2"/>
      <c r="B107" s="12" t="s">
        <v>102</v>
      </c>
      <c r="C107" s="12"/>
      <c r="D107" s="12" t="n">
        <f aca="false">SUM(D102:D106)</f>
        <v>18999.9999999999</v>
      </c>
      <c r="E107" s="12" t="n">
        <f aca="false">SUM(E102:E106)</f>
        <v>380000</v>
      </c>
      <c r="F107" s="12" t="n">
        <f aca="false">SUM(F102:F106)</f>
        <v>399000</v>
      </c>
      <c r="G107" s="12"/>
      <c r="H107" s="12"/>
      <c r="I107" s="12" t="n">
        <f aca="false">SUM(I102:I106)</f>
        <v>83790</v>
      </c>
      <c r="J107" s="2"/>
      <c r="K107" s="12" t="n">
        <f aca="false">IRR(K102:K106)</f>
        <v>0.0198058032751936</v>
      </c>
      <c r="L107" s="2"/>
      <c r="M107" s="20"/>
      <c r="N107" s="2" t="s">
        <v>144</v>
      </c>
      <c r="O107" s="2"/>
      <c r="P107" s="2" t="n">
        <f aca="false">D103</f>
        <v>7526.20524457357</v>
      </c>
      <c r="Q107" s="21"/>
      <c r="R107" s="2"/>
      <c r="S107" s="2"/>
      <c r="T107" s="2"/>
    </row>
    <row r="108" customFormat="false" ht="13.8" hidden="false" customHeight="false" outlineLevel="0" collapsed="false">
      <c r="A108" s="2"/>
      <c r="B108" s="3"/>
      <c r="C108" s="3"/>
      <c r="D108" s="3"/>
      <c r="E108" s="3"/>
      <c r="F108" s="3"/>
      <c r="G108" s="3"/>
      <c r="H108" s="3"/>
      <c r="I108" s="3"/>
      <c r="J108" s="2"/>
      <c r="K108" s="2"/>
      <c r="L108" s="2"/>
      <c r="M108" s="20"/>
      <c r="N108" s="2" t="s">
        <v>145</v>
      </c>
      <c r="O108" s="2"/>
      <c r="P108" s="2" t="n">
        <f aca="false">I103</f>
        <v>20947.5</v>
      </c>
      <c r="Q108" s="21"/>
      <c r="R108" s="2"/>
      <c r="S108" s="2"/>
      <c r="T108" s="2"/>
    </row>
    <row r="109" customFormat="false" ht="13.8" hidden="false" customHeight="false" outlineLevel="0" collapsed="false">
      <c r="A109" s="2"/>
      <c r="B109" s="14" t="s">
        <v>108</v>
      </c>
      <c r="C109" s="11" t="s">
        <v>88</v>
      </c>
      <c r="D109" s="11" t="s">
        <v>91</v>
      </c>
      <c r="E109" s="11" t="s">
        <v>93</v>
      </c>
      <c r="F109" s="11" t="s">
        <v>95</v>
      </c>
      <c r="G109" s="11" t="s">
        <v>98</v>
      </c>
      <c r="H109" s="11" t="s">
        <v>100</v>
      </c>
      <c r="I109" s="11" t="s">
        <v>109</v>
      </c>
      <c r="J109" s="11" t="s">
        <v>110</v>
      </c>
      <c r="K109" s="11" t="s">
        <v>111</v>
      </c>
      <c r="L109" s="2"/>
      <c r="M109" s="22"/>
      <c r="N109" s="23" t="s">
        <v>143</v>
      </c>
      <c r="O109" s="23"/>
      <c r="P109" s="23"/>
      <c r="Q109" s="24" t="n">
        <f aca="false">P106+P107+P108</f>
        <v>120697.5</v>
      </c>
      <c r="R109" s="2"/>
      <c r="S109" s="2"/>
      <c r="T109" s="2"/>
    </row>
    <row r="110" customFormat="false" ht="14.5" hidden="false" customHeight="false" outlineLevel="0" collapsed="false">
      <c r="A110" s="2"/>
      <c r="B110" s="2" t="s">
        <v>114</v>
      </c>
      <c r="C110" s="16" t="n">
        <f aca="false">D91+D92</f>
        <v>380600</v>
      </c>
      <c r="D110" s="2" t="n">
        <f aca="false">C110</f>
        <v>380600</v>
      </c>
      <c r="E110" s="2" t="n">
        <f aca="false">D110</f>
        <v>380600</v>
      </c>
      <c r="F110" s="2" t="n">
        <f aca="false">E110</f>
        <v>380600</v>
      </c>
      <c r="G110" s="2" t="n">
        <f aca="false">F110</f>
        <v>380600</v>
      </c>
      <c r="H110" s="2" t="n">
        <f aca="false">G110</f>
        <v>380600</v>
      </c>
      <c r="I110" s="2" t="n">
        <f aca="false">H110</f>
        <v>380600</v>
      </c>
      <c r="J110" s="2" t="n">
        <f aca="false">I110</f>
        <v>380600</v>
      </c>
      <c r="K110" s="2" t="n">
        <f aca="false">J110</f>
        <v>380600</v>
      </c>
      <c r="L110" s="2"/>
      <c r="M110" s="2" t="s">
        <v>146</v>
      </c>
      <c r="N110" s="2"/>
      <c r="O110" s="2"/>
      <c r="P110" s="2"/>
      <c r="Q110" s="2"/>
      <c r="R110" s="2"/>
      <c r="S110" s="2"/>
      <c r="T110" s="2"/>
    </row>
    <row r="111" customFormat="false" ht="13.8" hidden="false" customHeight="false" outlineLevel="0" collapsed="false">
      <c r="A111" s="2"/>
      <c r="B111" s="2" t="s">
        <v>115</v>
      </c>
      <c r="C111" s="2"/>
      <c r="D111" s="2" t="n">
        <f aca="false">D114</f>
        <v>-47575</v>
      </c>
      <c r="E111" s="2" t="n">
        <f aca="false">D111+E114</f>
        <v>-95150</v>
      </c>
      <c r="F111" s="2" t="n">
        <f aca="false">E111+F114</f>
        <v>-142725</v>
      </c>
      <c r="G111" s="2" t="n">
        <f aca="false">F111+G114</f>
        <v>-190300</v>
      </c>
      <c r="H111" s="2" t="n">
        <f aca="false">G111+H114</f>
        <v>-237875</v>
      </c>
      <c r="I111" s="2" t="n">
        <f aca="false">H111+I114</f>
        <v>-285450</v>
      </c>
      <c r="J111" s="2" t="n">
        <f aca="false">I111+J114</f>
        <v>-333025</v>
      </c>
      <c r="K111" s="2" t="n">
        <f aca="false">J111+K114</f>
        <v>-380600</v>
      </c>
      <c r="L111" s="2"/>
      <c r="M111" s="2"/>
      <c r="N111" s="2"/>
      <c r="O111" s="2"/>
      <c r="P111" s="2"/>
      <c r="Q111" s="2"/>
      <c r="R111" s="2"/>
      <c r="S111" s="2"/>
      <c r="T111" s="2"/>
    </row>
    <row r="112" customFormat="false" ht="13.8" hidden="false" customHeight="false" outlineLevel="0" collapsed="false">
      <c r="A112" s="2"/>
      <c r="B112" s="12" t="s">
        <v>116</v>
      </c>
      <c r="C112" s="12" t="n">
        <f aca="false">SUM(C110:C111)</f>
        <v>380600</v>
      </c>
      <c r="D112" s="12" t="n">
        <f aca="false">SUM(D110:D111)</f>
        <v>333025</v>
      </c>
      <c r="E112" s="12" t="n">
        <f aca="false">SUM(E110:E111)</f>
        <v>285450</v>
      </c>
      <c r="F112" s="12" t="n">
        <f aca="false">SUM(F110:F111)</f>
        <v>237875</v>
      </c>
      <c r="G112" s="12" t="n">
        <f aca="false">SUM(G110:G111)</f>
        <v>190300</v>
      </c>
      <c r="H112" s="12" t="n">
        <f aca="false">SUM(H110:H111)</f>
        <v>142725</v>
      </c>
      <c r="I112" s="12" t="n">
        <f aca="false">SUM(I110:I111)</f>
        <v>95150</v>
      </c>
      <c r="J112" s="12" t="n">
        <f aca="false">SUM(J110:J111)</f>
        <v>47575</v>
      </c>
      <c r="K112" s="12" t="n">
        <f aca="false">SUM(K110:K111)</f>
        <v>0</v>
      </c>
      <c r="L112" s="2"/>
      <c r="M112" s="2"/>
      <c r="N112" s="2"/>
      <c r="O112" s="2"/>
      <c r="P112" s="2"/>
      <c r="Q112" s="2"/>
      <c r="R112" s="2"/>
      <c r="S112" s="2"/>
      <c r="T112" s="2"/>
    </row>
    <row r="113" customFormat="false" ht="15" hidden="false" customHeight="fals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customFormat="false" ht="13.8" hidden="false" customHeight="false" outlineLevel="0" collapsed="false">
      <c r="A114" s="2"/>
      <c r="B114" s="2" t="s">
        <v>117</v>
      </c>
      <c r="C114" s="2"/>
      <c r="D114" s="2" t="n">
        <f aca="false">-C110/8</f>
        <v>-47575</v>
      </c>
      <c r="E114" s="2" t="n">
        <f aca="false">D114</f>
        <v>-47575</v>
      </c>
      <c r="F114" s="2" t="n">
        <f aca="false">E114</f>
        <v>-47575</v>
      </c>
      <c r="G114" s="2" t="n">
        <f aca="false">F114</f>
        <v>-47575</v>
      </c>
      <c r="H114" s="2" t="n">
        <f aca="false">G114</f>
        <v>-47575</v>
      </c>
      <c r="I114" s="2" t="n">
        <f aca="false">H114</f>
        <v>-47575</v>
      </c>
      <c r="J114" s="2" t="n">
        <f aca="false">I114</f>
        <v>-47575</v>
      </c>
      <c r="K114" s="2" t="n">
        <f aca="false">J114</f>
        <v>-47575</v>
      </c>
      <c r="L114" s="2"/>
      <c r="M114" s="2"/>
      <c r="N114" s="2"/>
      <c r="O114" s="2"/>
      <c r="P114" s="2"/>
      <c r="Q114" s="2"/>
      <c r="R114" s="2"/>
      <c r="S114" s="2"/>
      <c r="T114" s="2"/>
    </row>
    <row r="115" customFormat="false" ht="14.5" hidden="false" customHeight="fals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customFormat="false" ht="14.5" hidden="false" customHeight="fals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customFormat="false" ht="14.5" hidden="false" customHeight="fals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customFormat="false" ht="14.5" hidden="false" customHeight="fals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customFormat="false" ht="14.5" hidden="false" customHeight="fals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customFormat="false" ht="14.5" hidden="false" customHeight="fals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customFormat="false" ht="14.5" hidden="false" customHeight="false" outlineLevel="0" collapsed="false">
      <c r="A121" s="2"/>
      <c r="B121" s="3" t="s">
        <v>147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customFormat="false" ht="14.5" hidden="false" customHeight="true" outlineLevel="0" collapsed="false">
      <c r="A122" s="2"/>
      <c r="B122" s="15" t="s">
        <v>148</v>
      </c>
      <c r="C122" s="15"/>
      <c r="D122" s="15"/>
      <c r="E122" s="15"/>
      <c r="F122" s="15"/>
      <c r="G122" s="15"/>
      <c r="H122" s="15"/>
      <c r="I122" s="15"/>
      <c r="J122" s="15"/>
      <c r="K122" s="15"/>
      <c r="L122" s="2"/>
      <c r="M122" s="2"/>
      <c r="N122" s="2"/>
      <c r="O122" s="2"/>
      <c r="P122" s="2"/>
      <c r="Q122" s="2"/>
      <c r="R122" s="2"/>
      <c r="S122" s="2"/>
      <c r="T122" s="2"/>
    </row>
    <row r="123" customFormat="false" ht="14.5" hidden="false" customHeight="false" outlineLevel="0" collapsed="false">
      <c r="A123" s="2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2"/>
      <c r="M123" s="2"/>
      <c r="N123" s="2"/>
      <c r="O123" s="2"/>
      <c r="P123" s="2"/>
      <c r="Q123" s="2"/>
      <c r="R123" s="2"/>
      <c r="S123" s="2"/>
      <c r="T123" s="2"/>
    </row>
    <row r="124" customFormat="false" ht="14.5" hidden="false" customHeight="false" outlineLevel="0" collapsed="false">
      <c r="A124" s="2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2"/>
      <c r="M124" s="2"/>
      <c r="N124" s="2"/>
      <c r="O124" s="2"/>
      <c r="P124" s="2"/>
      <c r="Q124" s="2"/>
      <c r="R124" s="2"/>
      <c r="S124" s="2"/>
      <c r="T124" s="2"/>
    </row>
    <row r="125" customFormat="false" ht="14.5" hidden="false" customHeight="false" outlineLevel="0" collapsed="false">
      <c r="A125" s="2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2"/>
      <c r="M125" s="2"/>
      <c r="N125" s="2"/>
      <c r="O125" s="2"/>
      <c r="P125" s="2"/>
      <c r="Q125" s="2"/>
      <c r="R125" s="2"/>
      <c r="S125" s="2"/>
      <c r="T125" s="2"/>
    </row>
    <row r="126" customFormat="false" ht="14.5" hidden="false" customHeight="false" outlineLevel="0" collapsed="false">
      <c r="A126" s="2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2"/>
      <c r="M126" s="2"/>
      <c r="N126" s="2"/>
      <c r="O126" s="2"/>
      <c r="P126" s="2"/>
      <c r="Q126" s="2"/>
      <c r="R126" s="2"/>
      <c r="S126" s="2"/>
      <c r="T126" s="2"/>
    </row>
    <row r="127" customFormat="false" ht="14.5" hidden="false" customHeight="false" outlineLevel="0" collapsed="false">
      <c r="A127" s="2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2"/>
      <c r="M127" s="2"/>
      <c r="N127" s="2"/>
      <c r="O127" s="2"/>
      <c r="P127" s="2"/>
      <c r="Q127" s="2"/>
      <c r="R127" s="2"/>
      <c r="S127" s="2"/>
      <c r="T127" s="2"/>
    </row>
    <row r="128" customFormat="false" ht="14.5" hidden="false" customHeight="false" outlineLevel="0" collapsed="false">
      <c r="A128" s="2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2"/>
      <c r="M128" s="2"/>
      <c r="N128" s="2"/>
      <c r="O128" s="2"/>
      <c r="P128" s="2"/>
      <c r="Q128" s="2"/>
      <c r="R128" s="2"/>
      <c r="S128" s="2"/>
      <c r="T128" s="2"/>
    </row>
    <row r="129" customFormat="false" ht="14.5" hidden="false" customHeight="fals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customFormat="false" ht="14.5" hidden="false" customHeight="false" outlineLevel="0" collapsed="false">
      <c r="A130" s="2"/>
      <c r="B130" s="2"/>
      <c r="C130" s="2"/>
      <c r="D130" s="2" t="s">
        <v>149</v>
      </c>
      <c r="E130" s="2"/>
      <c r="F130" s="2" t="n">
        <v>2</v>
      </c>
      <c r="G130" s="2" t="s">
        <v>60</v>
      </c>
      <c r="H130" s="2"/>
      <c r="I130" s="2" t="s">
        <v>150</v>
      </c>
      <c r="J130" s="2"/>
      <c r="K130" s="2" t="n">
        <v>60000</v>
      </c>
      <c r="L130" s="2"/>
      <c r="M130" s="2"/>
      <c r="N130" s="2"/>
      <c r="O130" s="2"/>
      <c r="P130" s="2"/>
      <c r="Q130" s="2"/>
      <c r="R130" s="2"/>
      <c r="S130" s="2"/>
      <c r="T130" s="2"/>
    </row>
    <row r="131" customFormat="false" ht="14.5" hidden="false" customHeight="false" outlineLevel="0" collapsed="false">
      <c r="A131" s="2"/>
      <c r="B131" s="2"/>
      <c r="C131" s="2"/>
      <c r="D131" s="2" t="s">
        <v>133</v>
      </c>
      <c r="E131" s="2"/>
      <c r="F131" s="2" t="n">
        <v>6</v>
      </c>
      <c r="G131" s="2" t="s">
        <v>60</v>
      </c>
      <c r="H131" s="2"/>
      <c r="I131" s="2" t="s">
        <v>132</v>
      </c>
      <c r="J131" s="2"/>
      <c r="K131" s="2" t="n">
        <v>0</v>
      </c>
      <c r="L131" s="2"/>
      <c r="M131" s="2"/>
      <c r="N131" s="2"/>
      <c r="O131" s="2"/>
      <c r="P131" s="2"/>
      <c r="Q131" s="2"/>
      <c r="R131" s="2"/>
      <c r="S131" s="2"/>
      <c r="T131" s="2"/>
    </row>
    <row r="132" customFormat="false" ht="14.5" hidden="false" customHeight="false" outlineLevel="0" collapsed="false">
      <c r="A132" s="2"/>
      <c r="B132" s="2"/>
      <c r="C132" s="2"/>
      <c r="D132" s="2" t="s">
        <v>75</v>
      </c>
      <c r="E132" s="2"/>
      <c r="F132" s="2" t="n">
        <v>0.21</v>
      </c>
      <c r="G132" s="2"/>
      <c r="H132" s="2"/>
      <c r="I132" s="2" t="s">
        <v>62</v>
      </c>
      <c r="J132" s="2"/>
      <c r="K132" s="2" t="n">
        <v>32000</v>
      </c>
      <c r="L132" s="2"/>
      <c r="M132" s="2"/>
      <c r="N132" s="2"/>
      <c r="O132" s="2"/>
      <c r="P132" s="2"/>
      <c r="Q132" s="2"/>
      <c r="R132" s="2"/>
      <c r="S132" s="2"/>
      <c r="T132" s="2"/>
    </row>
    <row r="133" customFormat="false" ht="14.5" hidden="false" customHeight="false" outlineLevel="0" collapsed="false">
      <c r="A133" s="2"/>
      <c r="B133" s="2"/>
      <c r="C133" s="2"/>
      <c r="D133" s="2"/>
      <c r="E133" s="2"/>
      <c r="F133" s="2"/>
      <c r="G133" s="2"/>
      <c r="H133" s="2"/>
      <c r="I133" s="2" t="s">
        <v>66</v>
      </c>
      <c r="J133" s="2"/>
      <c r="K133" s="2" t="n">
        <v>1000</v>
      </c>
      <c r="L133" s="2" t="s">
        <v>151</v>
      </c>
      <c r="M133" s="2"/>
      <c r="N133" s="2"/>
      <c r="O133" s="2"/>
      <c r="P133" s="2"/>
      <c r="Q133" s="2"/>
      <c r="R133" s="2"/>
      <c r="S133" s="2"/>
      <c r="T133" s="2"/>
    </row>
    <row r="134" customFormat="false" ht="14.5" hidden="false" customHeight="fals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customFormat="false" ht="13.8" hidden="false" customHeight="false" outlineLevel="0" collapsed="false">
      <c r="A135" s="2"/>
      <c r="B135" s="2"/>
      <c r="C135" s="11" t="s">
        <v>78</v>
      </c>
      <c r="D135" s="11" t="s">
        <v>79</v>
      </c>
      <c r="E135" s="11" t="s">
        <v>80</v>
      </c>
      <c r="F135" s="11" t="s">
        <v>81</v>
      </c>
      <c r="G135" s="11" t="s">
        <v>82</v>
      </c>
      <c r="H135" s="11"/>
      <c r="I135" s="11" t="s">
        <v>75</v>
      </c>
      <c r="J135" s="2"/>
      <c r="K135" s="11" t="s">
        <v>83</v>
      </c>
      <c r="L135" s="2"/>
      <c r="M135" s="11" t="s">
        <v>84</v>
      </c>
      <c r="N135" s="11" t="s">
        <v>85</v>
      </c>
      <c r="O135" s="11"/>
      <c r="P135" s="11" t="s">
        <v>86</v>
      </c>
      <c r="Q135" s="11" t="s">
        <v>87</v>
      </c>
      <c r="R135" s="2"/>
      <c r="S135" s="2"/>
      <c r="T135" s="2"/>
    </row>
    <row r="136" customFormat="false" ht="14.5" hidden="false" customHeight="false" outlineLevel="0" collapsed="false">
      <c r="A136" s="2"/>
      <c r="B136" s="2" t="s">
        <v>88</v>
      </c>
      <c r="C136" s="2" t="n">
        <f aca="false">K130</f>
        <v>60000</v>
      </c>
      <c r="D136" s="2"/>
      <c r="E136" s="2"/>
      <c r="F136" s="2"/>
      <c r="G136" s="2" t="n">
        <f aca="false">C136-E136</f>
        <v>60000</v>
      </c>
      <c r="H136" s="2"/>
      <c r="I136" s="2"/>
      <c r="J136" s="2"/>
      <c r="K136" s="2" t="n">
        <f aca="false">K130</f>
        <v>60000</v>
      </c>
      <c r="L136" s="2"/>
      <c r="M136" s="2" t="s">
        <v>88</v>
      </c>
      <c r="N136" s="2" t="s">
        <v>152</v>
      </c>
      <c r="O136" s="2"/>
      <c r="P136" s="2" t="n">
        <f aca="false">K130+K133</f>
        <v>61000</v>
      </c>
      <c r="Q136" s="2"/>
      <c r="R136" s="2"/>
      <c r="S136" s="2"/>
      <c r="T136" s="2"/>
    </row>
    <row r="137" customFormat="false" ht="13.8" hidden="false" customHeight="false" outlineLevel="0" collapsed="false">
      <c r="A137" s="2"/>
      <c r="B137" s="2" t="s">
        <v>91</v>
      </c>
      <c r="C137" s="2" t="n">
        <f aca="false">G136</f>
        <v>60000</v>
      </c>
      <c r="D137" s="2" t="n">
        <f aca="false">C137*$K$139</f>
        <v>3286.36167014755</v>
      </c>
      <c r="E137" s="2" t="n">
        <f aca="false">F137-D137</f>
        <v>28713.6383298524</v>
      </c>
      <c r="F137" s="2" t="n">
        <f aca="false">K132</f>
        <v>32000</v>
      </c>
      <c r="G137" s="2" t="n">
        <f aca="false">C137-E137</f>
        <v>31286.3616701475</v>
      </c>
      <c r="H137" s="2"/>
      <c r="I137" s="2" t="n">
        <f aca="false">0.21*F137</f>
        <v>6720</v>
      </c>
      <c r="J137" s="2"/>
      <c r="K137" s="2" t="n">
        <f aca="false">-K132</f>
        <v>-32000</v>
      </c>
      <c r="L137" s="2"/>
      <c r="M137" s="2" t="str">
        <f aca="false">M136</f>
        <v>Año 0</v>
      </c>
      <c r="N137" s="2" t="s">
        <v>141</v>
      </c>
      <c r="O137" s="2"/>
      <c r="P137" s="2"/>
      <c r="Q137" s="2" t="n">
        <f aca="false">E137</f>
        <v>28713.6383298524</v>
      </c>
      <c r="R137" s="2"/>
      <c r="S137" s="2"/>
      <c r="T137" s="2"/>
    </row>
    <row r="138" customFormat="false" ht="13.8" hidden="false" customHeight="false" outlineLevel="0" collapsed="false">
      <c r="A138" s="2"/>
      <c r="B138" s="2" t="s">
        <v>93</v>
      </c>
      <c r="C138" s="2" t="n">
        <f aca="false">G137</f>
        <v>31286.3616701475</v>
      </c>
      <c r="D138" s="2" t="n">
        <f aca="false">C138*$K$139</f>
        <v>1713.63832985244</v>
      </c>
      <c r="E138" s="2" t="n">
        <f aca="false">F138-D138</f>
        <v>31286.3616701476</v>
      </c>
      <c r="F138" s="2" t="n">
        <f aca="false">F137+K133</f>
        <v>33000</v>
      </c>
      <c r="G138" s="2" t="n">
        <f aca="false">C138-E138</f>
        <v>0</v>
      </c>
      <c r="H138" s="2"/>
      <c r="I138" s="2" t="n">
        <f aca="false">0.21*F138</f>
        <v>6930</v>
      </c>
      <c r="J138" s="2"/>
      <c r="K138" s="2" t="n">
        <f aca="false">K137-K133</f>
        <v>-33000</v>
      </c>
      <c r="L138" s="2"/>
      <c r="M138" s="2" t="str">
        <f aca="false">M137</f>
        <v>Año 0</v>
      </c>
      <c r="N138" s="2" t="s">
        <v>153</v>
      </c>
      <c r="O138" s="2"/>
      <c r="P138" s="2"/>
      <c r="Q138" s="2" t="n">
        <f aca="false">E138</f>
        <v>31286.3616701476</v>
      </c>
      <c r="R138" s="2"/>
      <c r="S138" s="2"/>
      <c r="T138" s="2"/>
    </row>
    <row r="139" customFormat="false" ht="13.8" hidden="false" customHeight="false" outlineLevel="0" collapsed="false">
      <c r="A139" s="2"/>
      <c r="B139" s="12" t="s">
        <v>102</v>
      </c>
      <c r="C139" s="12"/>
      <c r="D139" s="12" t="n">
        <f aca="false">SUM(D136:D138)</f>
        <v>4999.99999999999</v>
      </c>
      <c r="E139" s="12" t="n">
        <f aca="false">SUM(E136:E138)</f>
        <v>60000</v>
      </c>
      <c r="F139" s="12" t="n">
        <f aca="false">SUM(F136:F138)</f>
        <v>65000</v>
      </c>
      <c r="G139" s="12"/>
      <c r="H139" s="12"/>
      <c r="I139" s="12" t="n">
        <f aca="false">SUM(I136:I138)</f>
        <v>13650</v>
      </c>
      <c r="J139" s="2"/>
      <c r="K139" s="12" t="n">
        <f aca="false">IRR(K136:K138)</f>
        <v>0.0547726945024592</v>
      </c>
      <c r="L139" s="2"/>
      <c r="M139" s="2" t="s">
        <v>88</v>
      </c>
      <c r="N139" s="2" t="s">
        <v>154</v>
      </c>
      <c r="O139" s="2"/>
      <c r="P139" s="2"/>
      <c r="Q139" s="2" t="n">
        <f aca="false">K133</f>
        <v>1000</v>
      </c>
      <c r="R139" s="2"/>
      <c r="S139" s="2"/>
      <c r="T139" s="2"/>
    </row>
    <row r="140" customFormat="false" ht="13.8" hidden="false" customHeight="fals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5" t="s">
        <v>96</v>
      </c>
      <c r="N140" s="26" t="s">
        <v>141</v>
      </c>
      <c r="O140" s="26"/>
      <c r="P140" s="26" t="n">
        <f aca="false">Q137</f>
        <v>28713.6383298524</v>
      </c>
      <c r="Q140" s="27"/>
      <c r="R140" s="2"/>
      <c r="S140" s="2"/>
      <c r="T140" s="2"/>
    </row>
    <row r="141" customFormat="false" ht="13.8" hidden="false" customHeight="fals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8"/>
      <c r="N141" s="2" t="s">
        <v>144</v>
      </c>
      <c r="O141" s="2"/>
      <c r="P141" s="2" t="n">
        <f aca="false">D137</f>
        <v>3286.36167014755</v>
      </c>
      <c r="Q141" s="29"/>
      <c r="R141" s="2"/>
      <c r="S141" s="2"/>
      <c r="T141" s="2"/>
    </row>
    <row r="142" customFormat="false" ht="13.8" hidden="false" customHeight="false" outlineLevel="0" collapsed="false">
      <c r="A142" s="2"/>
      <c r="B142" s="2"/>
      <c r="C142" s="11" t="s">
        <v>88</v>
      </c>
      <c r="D142" s="11" t="s">
        <v>91</v>
      </c>
      <c r="E142" s="11" t="s">
        <v>93</v>
      </c>
      <c r="F142" s="11" t="s">
        <v>95</v>
      </c>
      <c r="G142" s="11" t="s">
        <v>98</v>
      </c>
      <c r="H142" s="11" t="s">
        <v>100</v>
      </c>
      <c r="I142" s="11" t="s">
        <v>109</v>
      </c>
      <c r="J142" s="2"/>
      <c r="K142" s="2"/>
      <c r="L142" s="2"/>
      <c r="M142" s="28"/>
      <c r="N142" s="2" t="s">
        <v>145</v>
      </c>
      <c r="O142" s="2"/>
      <c r="P142" s="2" t="n">
        <f aca="false">I137</f>
        <v>6720</v>
      </c>
      <c r="Q142" s="29"/>
      <c r="R142" s="2"/>
      <c r="S142" s="2"/>
      <c r="T142" s="2"/>
    </row>
    <row r="143" customFormat="false" ht="13.8" hidden="false" customHeight="false" outlineLevel="0" collapsed="false">
      <c r="A143" s="2"/>
      <c r="B143" s="2" t="s">
        <v>114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30"/>
      <c r="N143" s="31" t="s">
        <v>143</v>
      </c>
      <c r="O143" s="31"/>
      <c r="P143" s="31"/>
      <c r="Q143" s="32" t="n">
        <f aca="false">P140+P141+P142</f>
        <v>38720</v>
      </c>
      <c r="R143" s="2"/>
      <c r="S143" s="2"/>
      <c r="T143" s="2"/>
    </row>
    <row r="144" customFormat="false" ht="13.8" hidden="false" customHeight="false" outlineLevel="0" collapsed="false">
      <c r="A144" s="2"/>
      <c r="B144" s="2" t="s">
        <v>115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17" t="s">
        <v>146</v>
      </c>
      <c r="N144" s="18" t="s">
        <v>153</v>
      </c>
      <c r="O144" s="18"/>
      <c r="P144" s="18" t="n">
        <f aca="false">Q138</f>
        <v>31286.3616701476</v>
      </c>
      <c r="Q144" s="19"/>
      <c r="R144" s="2"/>
      <c r="S144" s="2"/>
      <c r="T144" s="2"/>
    </row>
    <row r="145" customFormat="false" ht="13.8" hidden="false" customHeight="false" outlineLevel="0" collapsed="false">
      <c r="A145" s="2"/>
      <c r="B145" s="12" t="s">
        <v>116</v>
      </c>
      <c r="C145" s="12"/>
      <c r="D145" s="12"/>
      <c r="E145" s="12"/>
      <c r="F145" s="12"/>
      <c r="G145" s="12"/>
      <c r="H145" s="12"/>
      <c r="I145" s="12"/>
      <c r="J145" s="2"/>
      <c r="K145" s="2"/>
      <c r="L145" s="2"/>
      <c r="M145" s="20"/>
      <c r="N145" s="2" t="s">
        <v>154</v>
      </c>
      <c r="O145" s="2"/>
      <c r="P145" s="2" t="n">
        <f aca="false">Q139</f>
        <v>1000</v>
      </c>
      <c r="Q145" s="21"/>
      <c r="R145" s="2"/>
      <c r="S145" s="2"/>
      <c r="T145" s="2"/>
    </row>
    <row r="146" customFormat="false" ht="13.8" hidden="false" customHeight="fals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2"/>
      <c r="N146" s="23" t="s">
        <v>141</v>
      </c>
      <c r="O146" s="23"/>
      <c r="P146" s="23"/>
      <c r="Q146" s="24" t="n">
        <f aca="false">P144+P145</f>
        <v>32286.3616701476</v>
      </c>
      <c r="R146" s="2"/>
      <c r="S146" s="2"/>
      <c r="T146" s="2"/>
    </row>
    <row r="147" customFormat="false" ht="13.8" hidden="false" customHeight="fals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 t="s">
        <v>155</v>
      </c>
      <c r="N147" s="2" t="s">
        <v>156</v>
      </c>
      <c r="O147" s="2"/>
      <c r="P147" s="2"/>
      <c r="Q147" s="2"/>
      <c r="R147" s="2"/>
      <c r="S147" s="2"/>
      <c r="T147" s="2"/>
    </row>
    <row r="148" customFormat="false" ht="13.8" hidden="false" customHeight="fals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 t="s">
        <v>157</v>
      </c>
      <c r="O148" s="2"/>
      <c r="P148" s="2"/>
      <c r="Q148" s="2"/>
      <c r="R148" s="2"/>
      <c r="S148" s="2"/>
      <c r="T148" s="2"/>
    </row>
    <row r="149" customFormat="false" ht="14.5" hidden="false" customHeight="fals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 t="s">
        <v>146</v>
      </c>
      <c r="N149" s="2"/>
      <c r="O149" s="2"/>
      <c r="P149" s="2"/>
      <c r="Q149" s="2"/>
      <c r="R149" s="2"/>
      <c r="S149" s="2"/>
      <c r="T149" s="2"/>
    </row>
    <row r="150" customFormat="false" ht="14.5" hidden="false" customHeight="fals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customFormat="false" ht="13.8" hidden="false" customHeight="fals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customFormat="false" ht="13.8" hidden="false" customHeight="fals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customFormat="false" ht="13.8" hidden="false" customHeight="fals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customFormat="false" ht="13.8" hidden="false" customHeight="fals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customFormat="false" ht="15" hidden="false" customHeight="fals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customFormat="false" ht="14.5" hidden="false" customHeight="fals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customFormat="false" ht="14.5" hidden="false" customHeight="fals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customFormat="false" ht="14.5" hidden="false" customHeight="fals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customFormat="false" ht="14.5" hidden="false" customHeight="fals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customFormat="false" ht="14.5" hidden="false" customHeight="fals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customFormat="false" ht="14.5" hidden="false" customHeight="fals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customFormat="false" ht="14.5" hidden="false" customHeight="fals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customFormat="false" ht="14.5" hidden="false" customHeight="fals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customFormat="false" ht="14.5" hidden="false" customHeight="fals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customFormat="false" ht="14.5" hidden="false" customHeight="fals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customFormat="false" ht="14.5" hidden="false" customHeight="fals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customFormat="false" ht="14.5" hidden="false" customHeight="fals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customFormat="false" ht="14.5" hidden="false" customHeight="fals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customFormat="false" ht="14.5" hidden="false" customHeight="fals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customFormat="false" ht="14.5" hidden="false" customHeight="fals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customFormat="false" ht="14.5" hidden="false" customHeight="fals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customFormat="false" ht="14.5" hidden="false" customHeight="fals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customFormat="false" ht="14.5" hidden="false" customHeight="fals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customFormat="false" ht="14.5" hidden="false" customHeight="fals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customFormat="false" ht="14.5" hidden="false" customHeight="fals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customFormat="false" ht="14.5" hidden="false" customHeight="fals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customFormat="false" ht="14.5" hidden="false" customHeight="fals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customFormat="false" ht="14.5" hidden="false" customHeight="fals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customFormat="false" ht="14.5" hidden="false" customHeight="fals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customFormat="false" ht="14.5" hidden="false" customHeight="fals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customFormat="false" ht="14.5" hidden="false" customHeight="fals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customFormat="false" ht="14.5" hidden="false" customHeight="fals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customFormat="false" ht="14.5" hidden="false" customHeight="fals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customFormat="false" ht="14.5" hidden="false" customHeight="fals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</sheetData>
  <mergeCells count="3">
    <mergeCell ref="B76:K77"/>
    <mergeCell ref="B94:K95"/>
    <mergeCell ref="B122:K12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I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2" activeCellId="0" sqref="A22"/>
    </sheetView>
  </sheetViews>
  <sheetFormatPr defaultColWidth="11.53515625" defaultRowHeight="13.8" zeroHeight="false" outlineLevelRow="0" outlineLevelCol="0"/>
  <cols>
    <col collapsed="false" customWidth="false" hidden="false" outlineLevel="0" max="1025" min="1" style="33" width="11.52"/>
  </cols>
  <sheetData>
    <row r="2" customFormat="false" ht="13.8" hidden="false" customHeight="false" outlineLevel="0" collapsed="false">
      <c r="A2" s="2" t="s">
        <v>64</v>
      </c>
      <c r="B2" s="2" t="s">
        <v>65</v>
      </c>
      <c r="C2" s="2"/>
      <c r="D2" s="2"/>
      <c r="E2" s="2"/>
      <c r="F2" s="2"/>
    </row>
    <row r="3" customFormat="false" ht="13.8" hidden="false" customHeight="false" outlineLevel="0" collapsed="false">
      <c r="A3" s="2"/>
      <c r="B3" s="10" t="s">
        <v>69</v>
      </c>
      <c r="C3" s="10" t="s">
        <v>70</v>
      </c>
      <c r="D3" s="10" t="s">
        <v>71</v>
      </c>
      <c r="E3" s="10" t="s">
        <v>72</v>
      </c>
      <c r="F3" s="10" t="s">
        <v>73</v>
      </c>
    </row>
    <row r="4" customFormat="false" ht="13.8" hidden="false" customHeight="false" outlineLevel="0" collapsed="false">
      <c r="A4" s="2"/>
      <c r="B4" s="2"/>
      <c r="C4" s="2"/>
      <c r="D4" s="2"/>
      <c r="E4" s="2"/>
      <c r="F4" s="2"/>
    </row>
    <row r="5" customFormat="false" ht="13.8" hidden="false" customHeight="false" outlineLevel="0" collapsed="false">
      <c r="A5" s="33" t="s">
        <v>158</v>
      </c>
    </row>
    <row r="7" customFormat="false" ht="13.8" hidden="false" customHeight="false" outlineLevel="0" collapsed="false">
      <c r="A7" s="33" t="s">
        <v>159</v>
      </c>
    </row>
    <row r="8" customFormat="false" ht="13.8" hidden="false" customHeight="false" outlineLevel="0" collapsed="false">
      <c r="A8" s="33" t="s">
        <v>160</v>
      </c>
      <c r="E8" s="34" t="s">
        <v>161</v>
      </c>
    </row>
    <row r="10" customFormat="false" ht="13.8" hidden="false" customHeight="false" outlineLevel="0" collapsed="false">
      <c r="A10" s="33" t="s">
        <v>162</v>
      </c>
      <c r="C10" s="33" t="s">
        <v>163</v>
      </c>
    </row>
    <row r="11" customFormat="false" ht="13.8" hidden="false" customHeight="false" outlineLevel="0" collapsed="false">
      <c r="A11" s="33" t="s">
        <v>164</v>
      </c>
      <c r="C11" s="33" t="s">
        <v>165</v>
      </c>
    </row>
    <row r="12" customFormat="false" ht="13.8" hidden="false" customHeight="false" outlineLevel="0" collapsed="false">
      <c r="A12" s="33" t="s">
        <v>166</v>
      </c>
      <c r="C12" s="33" t="s">
        <v>167</v>
      </c>
    </row>
    <row r="13" customFormat="false" ht="13.8" hidden="false" customHeight="false" outlineLevel="0" collapsed="false">
      <c r="A13" s="33" t="s">
        <v>168</v>
      </c>
      <c r="C13" s="33" t="s">
        <v>169</v>
      </c>
    </row>
    <row r="15" customFormat="false" ht="13.8" hidden="false" customHeight="false" outlineLevel="0" collapsed="false">
      <c r="A15" s="35" t="s">
        <v>170</v>
      </c>
      <c r="B15" s="36" t="s">
        <v>79</v>
      </c>
    </row>
    <row r="16" customFormat="false" ht="13.8" hidden="false" customHeight="false" outlineLevel="0" collapsed="false">
      <c r="A16" s="35" t="s">
        <v>171</v>
      </c>
      <c r="B16" s="36" t="s">
        <v>172</v>
      </c>
    </row>
    <row r="17" customFormat="false" ht="13.8" hidden="false" customHeight="false" outlineLevel="0" collapsed="false">
      <c r="A17" s="35" t="s">
        <v>173</v>
      </c>
      <c r="B17" s="36" t="s">
        <v>174</v>
      </c>
    </row>
    <row r="18" customFormat="false" ht="13.8" hidden="false" customHeight="false" outlineLevel="0" collapsed="false">
      <c r="A18" s="35" t="s">
        <v>175</v>
      </c>
      <c r="B18" s="36" t="s">
        <v>75</v>
      </c>
    </row>
    <row r="19" customFormat="false" ht="13.8" hidden="false" customHeight="false" outlineLevel="0" collapsed="false">
      <c r="A19" s="37"/>
    </row>
    <row r="20" customFormat="false" ht="13.8" hidden="false" customHeight="false" outlineLevel="0" collapsed="false">
      <c r="A20" s="33" t="s">
        <v>176</v>
      </c>
    </row>
    <row r="22" customFormat="false" ht="13.8" hidden="false" customHeight="false" outlineLevel="0" collapsed="false">
      <c r="A22" s="34" t="s">
        <v>177</v>
      </c>
      <c r="I22" s="33" t="s">
        <v>178</v>
      </c>
    </row>
    <row r="24" customFormat="false" ht="13.8" hidden="false" customHeight="false" outlineLevel="0" collapsed="false">
      <c r="A24" s="33" t="s">
        <v>179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Q95"/>
  <sheetViews>
    <sheetView showFormulas="false" showGridLines="true" showRowColHeaders="true" showZeros="true" rightToLeft="false" tabSelected="true" showOutlineSymbols="true" defaultGridColor="true" view="normal" topLeftCell="A99" colorId="64" zoomScale="100" zoomScaleNormal="100" zoomScalePageLayoutView="100" workbookViewId="0">
      <selection pane="topLeft" activeCell="G95" activeCellId="0" sqref="G95"/>
    </sheetView>
  </sheetViews>
  <sheetFormatPr defaultColWidth="11.53515625" defaultRowHeight="13.8" zeroHeight="false" outlineLevelRow="0" outlineLevelCol="0"/>
  <cols>
    <col collapsed="false" customWidth="false" hidden="false" outlineLevel="0" max="1025" min="1" style="7" width="11.52"/>
  </cols>
  <sheetData>
    <row r="5" customFormat="false" ht="13.8" hidden="false" customHeight="false" outlineLevel="0" collapsed="false">
      <c r="H5" s="7" t="s">
        <v>180</v>
      </c>
    </row>
    <row r="6" customFormat="false" ht="13.8" hidden="false" customHeight="false" outlineLevel="0" collapsed="false">
      <c r="B6" s="38" t="s">
        <v>181</v>
      </c>
      <c r="C6" s="38"/>
      <c r="D6" s="39" t="s">
        <v>182</v>
      </c>
      <c r="E6" s="38" t="s">
        <v>183</v>
      </c>
      <c r="F6" s="40"/>
    </row>
    <row r="7" customFormat="false" ht="13.8" hidden="false" customHeight="false" outlineLevel="0" collapsed="false">
      <c r="B7" s="7" t="s">
        <v>184</v>
      </c>
      <c r="E7" s="7" t="s">
        <v>185</v>
      </c>
      <c r="H7" s="7" t="s">
        <v>186</v>
      </c>
    </row>
    <row r="8" customFormat="false" ht="13.8" hidden="false" customHeight="false" outlineLevel="0" collapsed="false">
      <c r="B8" s="7" t="s">
        <v>187</v>
      </c>
      <c r="E8" s="7" t="s">
        <v>188</v>
      </c>
    </row>
    <row r="9" customFormat="false" ht="13.8" hidden="false" customHeight="false" outlineLevel="0" collapsed="false">
      <c r="B9" s="7" t="s">
        <v>189</v>
      </c>
      <c r="E9" s="7" t="s">
        <v>190</v>
      </c>
      <c r="H9" s="7" t="s">
        <v>191</v>
      </c>
    </row>
    <row r="10" customFormat="false" ht="13.8" hidden="false" customHeight="false" outlineLevel="0" collapsed="false">
      <c r="B10" s="7" t="s">
        <v>192</v>
      </c>
      <c r="E10" s="7" t="s">
        <v>193</v>
      </c>
    </row>
    <row r="11" customFormat="false" ht="13.8" hidden="false" customHeight="false" outlineLevel="0" collapsed="false">
      <c r="B11" s="7" t="s">
        <v>194</v>
      </c>
      <c r="E11" s="7" t="s">
        <v>195</v>
      </c>
      <c r="H11" s="7" t="s">
        <v>196</v>
      </c>
    </row>
    <row r="15" customFormat="false" ht="13.8" hidden="false" customHeight="false" outlineLevel="0" collapsed="false">
      <c r="D15" s="7" t="s">
        <v>197</v>
      </c>
      <c r="H15" s="7" t="s">
        <v>198</v>
      </c>
    </row>
    <row r="18" customFormat="false" ht="13.8" hidden="false" customHeight="false" outlineLevel="0" collapsed="false">
      <c r="B18" s="7" t="s">
        <v>199</v>
      </c>
    </row>
    <row r="19" customFormat="false" ht="13.8" hidden="false" customHeight="false" outlineLevel="0" collapsed="false">
      <c r="B19" s="7" t="s">
        <v>200</v>
      </c>
    </row>
    <row r="20" customFormat="false" ht="13.8" hidden="false" customHeight="false" outlineLevel="0" collapsed="false">
      <c r="B20" s="7" t="s">
        <v>201</v>
      </c>
    </row>
    <row r="21" customFormat="false" ht="13.8" hidden="false" customHeight="false" outlineLevel="0" collapsed="false">
      <c r="B21" s="7" t="s">
        <v>202</v>
      </c>
      <c r="D21" s="41" t="n">
        <v>44044</v>
      </c>
    </row>
    <row r="22" customFormat="false" ht="13.8" hidden="false" customHeight="false" outlineLevel="0" collapsed="false">
      <c r="D22" s="41" t="n">
        <v>44105</v>
      </c>
    </row>
    <row r="23" customFormat="false" ht="13.8" hidden="false" customHeight="false" outlineLevel="0" collapsed="false">
      <c r="D23" s="7" t="s">
        <v>203</v>
      </c>
    </row>
    <row r="25" customFormat="false" ht="13.8" hidden="false" customHeight="false" outlineLevel="0" collapsed="false">
      <c r="B25" s="7" t="s">
        <v>204</v>
      </c>
    </row>
    <row r="26" customFormat="false" ht="13.8" hidden="false" customHeight="false" outlineLevel="0" collapsed="false">
      <c r="B26" s="7" t="s">
        <v>205</v>
      </c>
    </row>
    <row r="28" customFormat="false" ht="13.8" hidden="false" customHeight="false" outlineLevel="0" collapsed="false">
      <c r="A28" s="7" t="s">
        <v>206</v>
      </c>
      <c r="B28" s="11" t="s">
        <v>84</v>
      </c>
      <c r="C28" s="11" t="s">
        <v>207</v>
      </c>
      <c r="D28" s="11" t="s">
        <v>85</v>
      </c>
      <c r="E28" s="11" t="s">
        <v>86</v>
      </c>
      <c r="F28" s="11" t="s">
        <v>87</v>
      </c>
      <c r="K28" s="42" t="s">
        <v>208</v>
      </c>
      <c r="L28" s="43" t="s">
        <v>209</v>
      </c>
    </row>
    <row r="29" customFormat="false" ht="13.8" hidden="false" customHeight="false" outlineLevel="0" collapsed="false">
      <c r="B29" s="17" t="s">
        <v>91</v>
      </c>
      <c r="C29" s="18" t="s">
        <v>210</v>
      </c>
      <c r="D29" s="44" t="s">
        <v>211</v>
      </c>
      <c r="E29" s="45" t="n">
        <f aca="false">K31+500</f>
        <v>12653.8461538462</v>
      </c>
      <c r="F29" s="46"/>
      <c r="G29" s="7" t="s">
        <v>212</v>
      </c>
      <c r="K29" s="47" t="n">
        <v>1</v>
      </c>
      <c r="L29" s="47" t="n">
        <v>1.3</v>
      </c>
    </row>
    <row r="30" customFormat="false" ht="13.8" hidden="false" customHeight="false" outlineLevel="0" collapsed="false">
      <c r="B30" s="20" t="str">
        <f aca="false">B29</f>
        <v>Año 1</v>
      </c>
      <c r="C30" s="2"/>
      <c r="D30" s="2" t="s">
        <v>213</v>
      </c>
      <c r="E30" s="48" t="n">
        <f aca="false">500*0.21</f>
        <v>105</v>
      </c>
      <c r="F30" s="49"/>
      <c r="G30" s="7" t="s">
        <v>214</v>
      </c>
      <c r="H30" s="7" t="s">
        <v>215</v>
      </c>
      <c r="K30" s="8" t="s">
        <v>216</v>
      </c>
      <c r="L30" s="47" t="n">
        <v>15800</v>
      </c>
    </row>
    <row r="31" customFormat="false" ht="13.8" hidden="false" customHeight="false" outlineLevel="0" collapsed="false">
      <c r="B31" s="20" t="str">
        <f aca="false">B30</f>
        <v>Año 1</v>
      </c>
      <c r="C31" s="2"/>
      <c r="D31" s="2" t="s">
        <v>217</v>
      </c>
      <c r="E31" s="48"/>
      <c r="F31" s="50" t="n">
        <f aca="false">E29-500</f>
        <v>12153.8461538462</v>
      </c>
      <c r="G31" s="7" t="s">
        <v>218</v>
      </c>
      <c r="H31" s="7" t="s">
        <v>219</v>
      </c>
      <c r="K31" s="51" t="n">
        <f aca="false">L30/L29</f>
        <v>12153.8461538462</v>
      </c>
      <c r="L31" s="47"/>
    </row>
    <row r="32" customFormat="false" ht="13.8" hidden="false" customHeight="false" outlineLevel="0" collapsed="false">
      <c r="B32" s="52" t="s">
        <v>91</v>
      </c>
      <c r="C32" s="53"/>
      <c r="D32" s="53" t="s">
        <v>220</v>
      </c>
      <c r="E32" s="54"/>
      <c r="F32" s="55" t="n">
        <f aca="false">500+E30</f>
        <v>605</v>
      </c>
      <c r="G32" s="7" t="s">
        <v>221</v>
      </c>
      <c r="H32" s="7" t="s">
        <v>222</v>
      </c>
      <c r="K32" s="7" t="n">
        <v>1</v>
      </c>
      <c r="L32" s="0" t="n">
        <v>1.5</v>
      </c>
    </row>
    <row r="33" customFormat="false" ht="13.8" hidden="false" customHeight="false" outlineLevel="0" collapsed="false">
      <c r="B33" s="56" t="s">
        <v>223</v>
      </c>
      <c r="C33" s="57" t="s">
        <v>224</v>
      </c>
      <c r="D33" s="57" t="s">
        <v>217</v>
      </c>
      <c r="E33" s="58" t="n">
        <f aca="false">F31</f>
        <v>12153.8461538462</v>
      </c>
      <c r="F33" s="46"/>
      <c r="G33" s="7" t="s">
        <v>225</v>
      </c>
      <c r="H33" s="7" t="s">
        <v>226</v>
      </c>
      <c r="K33" s="7" t="n">
        <f aca="false">L33*K32/L32</f>
        <v>10533.3333333333</v>
      </c>
      <c r="L33" s="7" t="n">
        <v>15800</v>
      </c>
    </row>
    <row r="34" customFormat="false" ht="13.8" hidden="false" customHeight="false" outlineLevel="0" collapsed="false">
      <c r="B34" s="59" t="str">
        <f aca="false">B33</f>
        <v>1-10-2020</v>
      </c>
      <c r="D34" s="7" t="s">
        <v>227</v>
      </c>
      <c r="E34" s="48"/>
      <c r="F34" s="60" t="n">
        <f aca="false">E33-F35</f>
        <v>12152.8461538462</v>
      </c>
      <c r="G34" s="7" t="s">
        <v>228</v>
      </c>
    </row>
    <row r="35" customFormat="false" ht="13.8" hidden="false" customHeight="false" outlineLevel="0" collapsed="false">
      <c r="B35" s="52" t="str">
        <f aca="false">B34</f>
        <v>1-10-2020</v>
      </c>
      <c r="C35" s="53"/>
      <c r="D35" s="53" t="s">
        <v>220</v>
      </c>
      <c r="E35" s="54"/>
      <c r="F35" s="55" t="n">
        <f aca="false">K32</f>
        <v>1</v>
      </c>
      <c r="G35" s="7" t="s">
        <v>229</v>
      </c>
    </row>
    <row r="36" customFormat="false" ht="13.8" hidden="false" customHeight="false" outlineLevel="0" collapsed="false">
      <c r="B36" s="56" t="s">
        <v>230</v>
      </c>
      <c r="C36" s="57"/>
      <c r="D36" s="57" t="s">
        <v>231</v>
      </c>
      <c r="E36" s="61" t="n">
        <f aca="false">E29/8/12*5</f>
        <v>659.054487179487</v>
      </c>
      <c r="F36" s="46"/>
      <c r="G36" s="7" t="s">
        <v>232</v>
      </c>
    </row>
    <row r="37" customFormat="false" ht="13.8" hidden="false" customHeight="false" outlineLevel="0" collapsed="false">
      <c r="B37" s="52" t="s">
        <v>230</v>
      </c>
      <c r="C37" s="53"/>
      <c r="D37" s="53" t="s">
        <v>233</v>
      </c>
      <c r="E37" s="54"/>
      <c r="F37" s="55" t="n">
        <f aca="false">E36</f>
        <v>659.054487179487</v>
      </c>
      <c r="G37" s="7" t="s">
        <v>234</v>
      </c>
    </row>
    <row r="38" customFormat="false" ht="13.8" hidden="false" customHeight="false" outlineLevel="0" collapsed="false">
      <c r="E38" s="48"/>
      <c r="F38" s="48"/>
    </row>
    <row r="39" customFormat="false" ht="13.8" hidden="false" customHeight="false" outlineLevel="0" collapsed="false">
      <c r="E39" s="48"/>
      <c r="F39" s="48"/>
    </row>
    <row r="40" customFormat="false" ht="13.8" hidden="false" customHeight="false" outlineLevel="0" collapsed="false">
      <c r="A40" s="7" t="s">
        <v>235</v>
      </c>
      <c r="B40" s="11" t="s">
        <v>84</v>
      </c>
      <c r="C40" s="11" t="s">
        <v>207</v>
      </c>
      <c r="D40" s="11" t="s">
        <v>85</v>
      </c>
      <c r="E40" s="62" t="s">
        <v>86</v>
      </c>
      <c r="F40" s="62" t="s">
        <v>87</v>
      </c>
    </row>
    <row r="41" customFormat="false" ht="13.8" hidden="false" customHeight="false" outlineLevel="0" collapsed="false">
      <c r="B41" s="17" t="s">
        <v>236</v>
      </c>
      <c r="C41" s="18"/>
      <c r="D41" s="18"/>
      <c r="E41" s="61"/>
      <c r="F41" s="46"/>
      <c r="H41" s="42" t="s">
        <v>208</v>
      </c>
      <c r="I41" s="43" t="s">
        <v>209</v>
      </c>
      <c r="N41" s="0"/>
    </row>
    <row r="42" customFormat="false" ht="13.8" hidden="false" customHeight="false" outlineLevel="0" collapsed="false">
      <c r="B42" s="63"/>
      <c r="C42" s="53"/>
      <c r="D42" s="53"/>
      <c r="E42" s="54"/>
      <c r="F42" s="55"/>
      <c r="H42" s="64" t="n">
        <v>1</v>
      </c>
      <c r="I42" s="65" t="n">
        <v>0.9</v>
      </c>
    </row>
    <row r="43" customFormat="false" ht="13.8" hidden="false" customHeight="false" outlineLevel="0" collapsed="false">
      <c r="B43" s="64" t="s">
        <v>223</v>
      </c>
      <c r="C43" s="57" t="s">
        <v>237</v>
      </c>
      <c r="D43" s="57"/>
      <c r="E43" s="48" t="n">
        <f aca="false">K31</f>
        <v>12153.8461538462</v>
      </c>
      <c r="F43" s="46"/>
      <c r="H43" s="63" t="n">
        <f aca="false">I43*H42/I42</f>
        <v>17555.5555555556</v>
      </c>
      <c r="I43" s="66" t="n">
        <v>15800</v>
      </c>
    </row>
    <row r="44" customFormat="false" ht="13.8" hidden="false" customHeight="false" outlineLevel="0" collapsed="false">
      <c r="B44" s="67" t="s">
        <v>223</v>
      </c>
      <c r="C44" s="7" t="s">
        <v>238</v>
      </c>
      <c r="E44" s="48" t="n">
        <f aca="false">F45-E43</f>
        <v>5401.7094017094</v>
      </c>
      <c r="F44" s="49"/>
    </row>
    <row r="45" customFormat="false" ht="13.8" hidden="false" customHeight="false" outlineLevel="0" collapsed="false">
      <c r="B45" s="63" t="s">
        <v>223</v>
      </c>
      <c r="C45" s="53" t="s">
        <v>220</v>
      </c>
      <c r="D45" s="53"/>
      <c r="E45" s="54"/>
      <c r="F45" s="55" t="n">
        <f aca="false">H43</f>
        <v>17555.5555555556</v>
      </c>
    </row>
    <row r="46" customFormat="false" ht="13.8" hidden="false" customHeight="false" outlineLevel="0" collapsed="false">
      <c r="B46" s="64" t="s">
        <v>239</v>
      </c>
      <c r="C46" s="57"/>
      <c r="D46" s="57"/>
      <c r="E46" s="57"/>
      <c r="F46" s="65"/>
    </row>
    <row r="47" customFormat="false" ht="13.8" hidden="false" customHeight="false" outlineLevel="0" collapsed="false">
      <c r="B47" s="63"/>
      <c r="C47" s="53"/>
      <c r="D47" s="53"/>
      <c r="E47" s="53"/>
      <c r="F47" s="66"/>
    </row>
    <row r="49" customFormat="false" ht="13.8" hidden="false" customHeight="false" outlineLevel="0" collapsed="false">
      <c r="B49" s="7" t="s">
        <v>240</v>
      </c>
    </row>
    <row r="51" customFormat="false" ht="13.8" hidden="false" customHeight="false" outlineLevel="0" collapsed="false">
      <c r="B51" s="7" t="s">
        <v>241</v>
      </c>
      <c r="D51" s="68" t="n">
        <v>70000</v>
      </c>
      <c r="F51" s="7" t="s">
        <v>242</v>
      </c>
    </row>
    <row r="52" customFormat="false" ht="13.8" hidden="false" customHeight="false" outlineLevel="0" collapsed="false">
      <c r="B52" s="7" t="s">
        <v>243</v>
      </c>
      <c r="D52" s="2" t="n">
        <v>-25600</v>
      </c>
    </row>
    <row r="53" customFormat="false" ht="13.8" hidden="false" customHeight="false" outlineLevel="0" collapsed="false">
      <c r="B53" s="7" t="s">
        <v>244</v>
      </c>
      <c r="D53" s="68" t="n">
        <v>4500</v>
      </c>
      <c r="F53" s="7" t="s">
        <v>245</v>
      </c>
    </row>
    <row r="54" customFormat="false" ht="13.8" hidden="false" customHeight="false" outlineLevel="0" collapsed="false">
      <c r="B54" s="7" t="s">
        <v>246</v>
      </c>
      <c r="D54" s="68" t="n">
        <v>18500</v>
      </c>
      <c r="F54" s="7" t="s">
        <v>247</v>
      </c>
    </row>
    <row r="55" customFormat="false" ht="13.8" hidden="false" customHeight="false" outlineLevel="0" collapsed="false">
      <c r="B55" s="7" t="s">
        <v>248</v>
      </c>
      <c r="D55" s="68" t="n">
        <v>4560</v>
      </c>
      <c r="F55" s="7" t="s">
        <v>249</v>
      </c>
    </row>
    <row r="56" customFormat="false" ht="13.8" hidden="false" customHeight="false" outlineLevel="0" collapsed="false">
      <c r="B56" s="7" t="s">
        <v>250</v>
      </c>
      <c r="D56" s="68" t="n">
        <v>60000</v>
      </c>
      <c r="F56" s="7" t="s">
        <v>251</v>
      </c>
    </row>
    <row r="57" customFormat="false" ht="13.8" hidden="false" customHeight="false" outlineLevel="0" collapsed="false">
      <c r="B57" s="7" t="s">
        <v>252</v>
      </c>
      <c r="D57" s="68" t="n">
        <v>2840</v>
      </c>
      <c r="F57" s="7" t="s">
        <v>253</v>
      </c>
    </row>
    <row r="58" customFormat="false" ht="13.8" hidden="false" customHeight="false" outlineLevel="0" collapsed="false">
      <c r="D58" s="68"/>
    </row>
    <row r="59" customFormat="false" ht="13.8" hidden="false" customHeight="false" outlineLevel="0" collapsed="false">
      <c r="B59" s="34" t="s">
        <v>254</v>
      </c>
      <c r="D59" s="68"/>
    </row>
    <row r="60" customFormat="false" ht="13.8" hidden="false" customHeight="false" outlineLevel="0" collapsed="false">
      <c r="B60" s="34" t="s">
        <v>255</v>
      </c>
      <c r="D60" s="68"/>
    </row>
    <row r="61" customFormat="false" ht="13.8" hidden="false" customHeight="false" outlineLevel="0" collapsed="false">
      <c r="B61" s="34"/>
      <c r="D61" s="68"/>
    </row>
    <row r="62" customFormat="false" ht="13.8" hidden="false" customHeight="false" outlineLevel="0" collapsed="false">
      <c r="B62" s="34" t="s">
        <v>256</v>
      </c>
      <c r="D62" s="68"/>
    </row>
    <row r="63" customFormat="false" ht="13.8" hidden="false" customHeight="false" outlineLevel="0" collapsed="false">
      <c r="B63" s="34"/>
      <c r="D63" s="68"/>
    </row>
    <row r="64" customFormat="false" ht="13.8" hidden="false" customHeight="false" outlineLevel="0" collapsed="false">
      <c r="B64" s="34"/>
      <c r="C64" s="7" t="s">
        <v>241</v>
      </c>
      <c r="D64" s="68"/>
      <c r="F64" s="7" t="s">
        <v>183</v>
      </c>
      <c r="G64" s="7" t="s">
        <v>257</v>
      </c>
    </row>
    <row r="65" customFormat="false" ht="13.8" hidden="false" customHeight="false" outlineLevel="0" collapsed="false">
      <c r="B65" s="34"/>
      <c r="C65" s="7" t="s">
        <v>243</v>
      </c>
      <c r="D65" s="68"/>
      <c r="F65" s="7" t="s">
        <v>183</v>
      </c>
      <c r="G65" s="7" t="s">
        <v>257</v>
      </c>
    </row>
    <row r="66" customFormat="false" ht="13.8" hidden="false" customHeight="false" outlineLevel="0" collapsed="false">
      <c r="B66" s="34"/>
      <c r="C66" s="7" t="s">
        <v>244</v>
      </c>
      <c r="D66" s="68"/>
      <c r="F66" s="7" t="s">
        <v>258</v>
      </c>
      <c r="G66" s="7" t="s">
        <v>259</v>
      </c>
    </row>
    <row r="67" customFormat="false" ht="13.8" hidden="false" customHeight="false" outlineLevel="0" collapsed="false">
      <c r="C67" s="7" t="s">
        <v>246</v>
      </c>
      <c r="D67" s="68"/>
      <c r="F67" s="7" t="s">
        <v>258</v>
      </c>
      <c r="G67" s="7" t="s">
        <v>259</v>
      </c>
    </row>
    <row r="68" customFormat="false" ht="13.8" hidden="false" customHeight="false" outlineLevel="0" collapsed="false">
      <c r="C68" s="7" t="s">
        <v>248</v>
      </c>
      <c r="D68" s="68"/>
      <c r="F68" s="7" t="s">
        <v>258</v>
      </c>
      <c r="G68" s="7" t="s">
        <v>259</v>
      </c>
    </row>
    <row r="69" customFormat="false" ht="13.8" hidden="false" customHeight="false" outlineLevel="0" collapsed="false">
      <c r="C69" s="7" t="s">
        <v>250</v>
      </c>
      <c r="D69" s="68"/>
      <c r="F69" s="7" t="s">
        <v>183</v>
      </c>
      <c r="G69" s="7" t="s">
        <v>257</v>
      </c>
    </row>
    <row r="70" customFormat="false" ht="13.8" hidden="false" customHeight="false" outlineLevel="0" collapsed="false">
      <c r="C70" s="7" t="s">
        <v>252</v>
      </c>
      <c r="D70" s="68"/>
      <c r="F70" s="7" t="s">
        <v>183</v>
      </c>
      <c r="G70" s="7" t="s">
        <v>257</v>
      </c>
    </row>
    <row r="73" customFormat="false" ht="13.8" hidden="false" customHeight="false" outlineLevel="0" collapsed="false">
      <c r="J73" s="69" t="s">
        <v>260</v>
      </c>
      <c r="P73" s="69" t="s">
        <v>261</v>
      </c>
      <c r="Q73" s="69" t="s">
        <v>209</v>
      </c>
    </row>
    <row r="74" customFormat="false" ht="13.8" hidden="false" customHeight="false" outlineLevel="0" collapsed="false">
      <c r="D74" s="68"/>
      <c r="H74" s="69" t="s">
        <v>262</v>
      </c>
      <c r="I74" s="69" t="s">
        <v>262</v>
      </c>
      <c r="J74" s="70" t="s">
        <v>263</v>
      </c>
      <c r="K74" s="69" t="s">
        <v>263</v>
      </c>
      <c r="L74" s="71" t="s">
        <v>264</v>
      </c>
      <c r="M74" s="69" t="s">
        <v>264</v>
      </c>
      <c r="O74" s="34" t="s">
        <v>265</v>
      </c>
      <c r="P74" s="72" t="n">
        <v>4500</v>
      </c>
      <c r="Q74" s="73" t="n">
        <f aca="false">P74*Q75/P75</f>
        <v>3750</v>
      </c>
    </row>
    <row r="75" customFormat="false" ht="13.8" hidden="false" customHeight="false" outlineLevel="0" collapsed="false">
      <c r="H75" s="69" t="s">
        <v>266</v>
      </c>
      <c r="I75" s="69" t="s">
        <v>267</v>
      </c>
      <c r="J75" s="70" t="s">
        <v>268</v>
      </c>
      <c r="K75" s="69"/>
      <c r="L75" s="71" t="s">
        <v>269</v>
      </c>
      <c r="M75" s="40"/>
      <c r="P75" s="74" t="n">
        <v>1.2</v>
      </c>
      <c r="Q75" s="75" t="n">
        <v>1</v>
      </c>
    </row>
    <row r="76" customFormat="false" ht="13.8" hidden="false" customHeight="false" outlineLevel="0" collapsed="false">
      <c r="B76" s="7" t="s">
        <v>270</v>
      </c>
      <c r="D76" s="7" t="s">
        <v>271</v>
      </c>
      <c r="E76" s="7" t="s">
        <v>272</v>
      </c>
      <c r="F76" s="7" t="n">
        <v>70000</v>
      </c>
      <c r="O76" s="0"/>
    </row>
    <row r="77" customFormat="false" ht="13.8" hidden="false" customHeight="false" outlineLevel="0" collapsed="false">
      <c r="B77" s="7" t="s">
        <v>273</v>
      </c>
      <c r="D77" s="7" t="s">
        <v>271</v>
      </c>
      <c r="E77" s="7" t="s">
        <v>272</v>
      </c>
      <c r="F77" s="7" t="n">
        <v>-25000</v>
      </c>
      <c r="P77" s="69" t="s">
        <v>261</v>
      </c>
      <c r="Q77" s="69" t="s">
        <v>209</v>
      </c>
    </row>
    <row r="78" customFormat="false" ht="13.8" hidden="false" customHeight="false" outlineLevel="0" collapsed="false">
      <c r="B78" s="34" t="s">
        <v>274</v>
      </c>
      <c r="D78" s="57" t="s">
        <v>275</v>
      </c>
      <c r="E78" s="57" t="s">
        <v>276</v>
      </c>
      <c r="F78" s="57" t="n">
        <v>4500</v>
      </c>
      <c r="G78" s="57"/>
      <c r="H78" s="76" t="n">
        <f aca="false">D53</f>
        <v>4500</v>
      </c>
      <c r="I78" s="77" t="n">
        <f aca="false">Q87</f>
        <v>3750</v>
      </c>
      <c r="J78" s="78" t="n">
        <f aca="false">P87</f>
        <v>4125</v>
      </c>
      <c r="K78" s="79" t="n">
        <f aca="false">J78-H78</f>
        <v>-375</v>
      </c>
      <c r="L78" s="80" t="n">
        <f aca="false">P93</f>
        <v>9375</v>
      </c>
      <c r="M78" s="81" t="n">
        <f aca="false">L78-H78</f>
        <v>4875</v>
      </c>
      <c r="O78" s="34" t="s">
        <v>277</v>
      </c>
      <c r="P78" s="64" t="n">
        <v>18500</v>
      </c>
      <c r="Q78" s="82" t="n">
        <f aca="false">P78*Q79/P79</f>
        <v>10882.3529411765</v>
      </c>
    </row>
    <row r="79" customFormat="false" ht="13.8" hidden="false" customHeight="false" outlineLevel="0" collapsed="false">
      <c r="B79" s="34" t="s">
        <v>278</v>
      </c>
      <c r="D79" s="7" t="s">
        <v>275</v>
      </c>
      <c r="E79" s="7" t="s">
        <v>276</v>
      </c>
      <c r="F79" s="7" t="n">
        <v>18500</v>
      </c>
      <c r="H79" s="83" t="n">
        <f aca="false">D54</f>
        <v>18500</v>
      </c>
      <c r="I79" s="84" t="n">
        <f aca="false">Q78</f>
        <v>10882.3529411765</v>
      </c>
      <c r="J79" s="85" t="n">
        <f aca="false">P88</f>
        <v>11970.5882352941</v>
      </c>
      <c r="K79" s="86" t="n">
        <f aca="false">J79-H79</f>
        <v>-6529.41176470588</v>
      </c>
      <c r="L79" s="87" t="n">
        <f aca="false">P94</f>
        <v>27205.8823529412</v>
      </c>
      <c r="M79" s="83" t="n">
        <f aca="false">L79-H79</f>
        <v>8705.88235294117</v>
      </c>
      <c r="P79" s="63" t="n">
        <v>1.7</v>
      </c>
      <c r="Q79" s="66" t="n">
        <v>1</v>
      </c>
    </row>
    <row r="80" customFormat="false" ht="13.8" hidden="false" customHeight="false" outlineLevel="0" collapsed="false">
      <c r="B80" s="34" t="s">
        <v>279</v>
      </c>
      <c r="D80" s="53" t="s">
        <v>275</v>
      </c>
      <c r="E80" s="53" t="s">
        <v>276</v>
      </c>
      <c r="F80" s="53" t="n">
        <v>4560</v>
      </c>
      <c r="G80" s="53"/>
      <c r="H80" s="88" t="n">
        <f aca="false">D55</f>
        <v>4560</v>
      </c>
      <c r="I80" s="89" t="n">
        <f aca="false">Q82</f>
        <v>5066.66666666667</v>
      </c>
      <c r="J80" s="90" t="n">
        <v>5573</v>
      </c>
      <c r="K80" s="91" t="n">
        <f aca="false">J80-H80</f>
        <v>1013</v>
      </c>
      <c r="L80" s="92" t="n">
        <f aca="false">P95</f>
        <v>12666.6666666667</v>
      </c>
      <c r="M80" s="88" t="n">
        <f aca="false">L80-H80</f>
        <v>8106.66666666667</v>
      </c>
    </row>
    <row r="81" customFormat="false" ht="13.8" hidden="false" customHeight="false" outlineLevel="0" collapsed="false">
      <c r="B81" s="7" t="s">
        <v>280</v>
      </c>
      <c r="D81" s="7" t="s">
        <v>271</v>
      </c>
      <c r="E81" s="7" t="s">
        <v>272</v>
      </c>
      <c r="F81" s="7" t="n">
        <v>60000</v>
      </c>
      <c r="P81" s="69" t="s">
        <v>261</v>
      </c>
      <c r="Q81" s="69" t="s">
        <v>209</v>
      </c>
    </row>
    <row r="82" customFormat="false" ht="13.8" hidden="false" customHeight="false" outlineLevel="0" collapsed="false">
      <c r="B82" s="7" t="s">
        <v>281</v>
      </c>
      <c r="D82" s="7" t="s">
        <v>271</v>
      </c>
      <c r="E82" s="7" t="s">
        <v>272</v>
      </c>
      <c r="F82" s="7" t="n">
        <v>2840</v>
      </c>
      <c r="O82" s="34" t="s">
        <v>282</v>
      </c>
      <c r="P82" s="64" t="n">
        <v>4560</v>
      </c>
      <c r="Q82" s="82" t="n">
        <f aca="false">P82*Q83/P83</f>
        <v>5066.66666666667</v>
      </c>
    </row>
    <row r="83" customFormat="false" ht="13.8" hidden="false" customHeight="false" outlineLevel="0" collapsed="false">
      <c r="P83" s="63" t="n">
        <v>0.9</v>
      </c>
      <c r="Q83" s="66" t="n">
        <v>1</v>
      </c>
    </row>
    <row r="84" customFormat="false" ht="13.8" hidden="false" customHeight="false" outlineLevel="0" collapsed="false">
      <c r="O84" s="0"/>
    </row>
    <row r="85" customFormat="false" ht="13.8" hidden="false" customHeight="false" outlineLevel="0" collapsed="false">
      <c r="A85" s="7" t="s">
        <v>206</v>
      </c>
      <c r="B85" s="11" t="s">
        <v>84</v>
      </c>
      <c r="C85" s="11" t="s">
        <v>207</v>
      </c>
      <c r="D85" s="11" t="s">
        <v>85</v>
      </c>
      <c r="E85" s="11" t="s">
        <v>86</v>
      </c>
      <c r="F85" s="11" t="s">
        <v>87</v>
      </c>
      <c r="H85" s="11" t="s">
        <v>84</v>
      </c>
      <c r="I85" s="11" t="s">
        <v>207</v>
      </c>
      <c r="J85" s="11" t="s">
        <v>85</v>
      </c>
      <c r="K85" s="11" t="s">
        <v>86</v>
      </c>
      <c r="L85" s="11" t="s">
        <v>87</v>
      </c>
      <c r="P85" s="69" t="s">
        <v>261</v>
      </c>
      <c r="Q85" s="69" t="s">
        <v>209</v>
      </c>
    </row>
    <row r="86" customFormat="false" ht="13.8" hidden="false" customHeight="false" outlineLevel="0" collapsed="false">
      <c r="B86" s="17" t="s">
        <v>274</v>
      </c>
      <c r="C86" s="18" t="s">
        <v>283</v>
      </c>
      <c r="D86" s="18"/>
      <c r="E86" s="61" t="n">
        <f aca="false">F87</f>
        <v>375</v>
      </c>
      <c r="F86" s="46"/>
      <c r="H86" s="64" t="s">
        <v>274</v>
      </c>
      <c r="I86" s="57" t="s">
        <v>220</v>
      </c>
      <c r="J86" s="57"/>
      <c r="K86" s="93" t="n">
        <f aca="false">M78</f>
        <v>4875</v>
      </c>
      <c r="L86" s="65"/>
      <c r="O86" s="70" t="s">
        <v>263</v>
      </c>
      <c r="P86" s="64" t="n">
        <v>1.1</v>
      </c>
      <c r="Q86" s="65" t="n">
        <v>1</v>
      </c>
    </row>
    <row r="87" customFormat="false" ht="13.8" hidden="false" customHeight="false" outlineLevel="0" collapsed="false">
      <c r="B87" s="63"/>
      <c r="C87" s="94" t="s">
        <v>220</v>
      </c>
      <c r="D87" s="94"/>
      <c r="E87" s="54"/>
      <c r="F87" s="55" t="n">
        <f aca="false">-K78</f>
        <v>375</v>
      </c>
      <c r="H87" s="63"/>
      <c r="I87" s="94" t="s">
        <v>284</v>
      </c>
      <c r="J87" s="94"/>
      <c r="K87" s="94"/>
      <c r="L87" s="55" t="n">
        <f aca="false">K86</f>
        <v>4875</v>
      </c>
      <c r="O87" s="7" t="s">
        <v>274</v>
      </c>
      <c r="P87" s="59" t="n">
        <f aca="false">P86*Q87/Q86</f>
        <v>4125</v>
      </c>
      <c r="Q87" s="95" t="n">
        <f aca="false">Q74</f>
        <v>3750</v>
      </c>
    </row>
    <row r="88" customFormat="false" ht="13.8" hidden="false" customHeight="false" outlineLevel="0" collapsed="false">
      <c r="B88" s="64" t="s">
        <v>285</v>
      </c>
      <c r="C88" s="57" t="s">
        <v>283</v>
      </c>
      <c r="D88" s="57"/>
      <c r="E88" s="93" t="n">
        <f aca="false">F89</f>
        <v>6529.41176470588</v>
      </c>
      <c r="F88" s="46"/>
      <c r="H88" s="64" t="s">
        <v>285</v>
      </c>
      <c r="I88" s="57" t="s">
        <v>286</v>
      </c>
      <c r="J88" s="57"/>
      <c r="K88" s="93" t="n">
        <f aca="false">M79</f>
        <v>8705.88235294117</v>
      </c>
      <c r="L88" s="65"/>
      <c r="O88" s="7" t="s">
        <v>285</v>
      </c>
      <c r="P88" s="96" t="n">
        <f aca="false">Q88*P86/Q86</f>
        <v>11970.5882352941</v>
      </c>
      <c r="Q88" s="49" t="n">
        <f aca="false">I79</f>
        <v>10882.3529411765</v>
      </c>
    </row>
    <row r="89" customFormat="false" ht="13.8" hidden="false" customHeight="false" outlineLevel="0" collapsed="false">
      <c r="B89" s="63"/>
      <c r="C89" s="94" t="s">
        <v>287</v>
      </c>
      <c r="D89" s="94"/>
      <c r="E89" s="54"/>
      <c r="F89" s="55" t="n">
        <f aca="false">-K79</f>
        <v>6529.41176470588</v>
      </c>
      <c r="H89" s="63"/>
      <c r="I89" s="94" t="str">
        <f aca="false">I87</f>
        <v>768 Diferencia positiva de cambio</v>
      </c>
      <c r="J89" s="94"/>
      <c r="K89" s="94"/>
      <c r="L89" s="55" t="n">
        <f aca="false">K88</f>
        <v>8705.88235294117</v>
      </c>
      <c r="O89" s="7" t="s">
        <v>288</v>
      </c>
      <c r="P89" s="97" t="n">
        <f aca="false">Q89*P86/Q86</f>
        <v>5573.33333333333</v>
      </c>
      <c r="Q89" s="55" t="n">
        <f aca="false">I80</f>
        <v>5066.66666666667</v>
      </c>
    </row>
    <row r="90" customFormat="false" ht="13.8" hidden="false" customHeight="false" outlineLevel="0" collapsed="false">
      <c r="B90" s="64" t="s">
        <v>279</v>
      </c>
      <c r="C90" s="57" t="s">
        <v>283</v>
      </c>
      <c r="D90" s="57"/>
      <c r="E90" s="93" t="n">
        <f aca="false">F91</f>
        <v>1013</v>
      </c>
      <c r="F90" s="46"/>
      <c r="H90" s="64" t="s">
        <v>288</v>
      </c>
      <c r="I90" s="57" t="str">
        <f aca="false">C90</f>
        <v>668 Diferencia negativa de cambio</v>
      </c>
      <c r="J90" s="57"/>
      <c r="K90" s="93" t="n">
        <f aca="false">L91</f>
        <v>8106.66666666667</v>
      </c>
      <c r="L90" s="65"/>
    </row>
    <row r="91" customFormat="false" ht="13.8" hidden="false" customHeight="false" outlineLevel="0" collapsed="false">
      <c r="B91" s="63"/>
      <c r="C91" s="94" t="s">
        <v>289</v>
      </c>
      <c r="D91" s="94"/>
      <c r="E91" s="54"/>
      <c r="F91" s="55" t="n">
        <f aca="false">K80</f>
        <v>1013</v>
      </c>
      <c r="H91" s="63"/>
      <c r="I91" s="94" t="s">
        <v>290</v>
      </c>
      <c r="J91" s="94"/>
      <c r="K91" s="94"/>
      <c r="L91" s="55" t="n">
        <f aca="false">M80</f>
        <v>8106.66666666667</v>
      </c>
      <c r="P91" s="69" t="s">
        <v>261</v>
      </c>
      <c r="Q91" s="69" t="s">
        <v>209</v>
      </c>
    </row>
    <row r="92" customFormat="false" ht="13.8" hidden="false" customHeight="false" outlineLevel="0" collapsed="false">
      <c r="B92" s="64" t="s">
        <v>291</v>
      </c>
      <c r="C92" s="57" t="s">
        <v>231</v>
      </c>
      <c r="D92" s="57"/>
      <c r="E92" s="93" t="n">
        <f aca="false">D51/10</f>
        <v>7000</v>
      </c>
      <c r="F92" s="65"/>
      <c r="H92" s="64" t="s">
        <v>292</v>
      </c>
      <c r="I92" s="57"/>
      <c r="J92" s="98" t="s">
        <v>293</v>
      </c>
      <c r="K92" s="0"/>
      <c r="L92" s="65"/>
      <c r="O92" s="71" t="s">
        <v>264</v>
      </c>
      <c r="P92" s="64" t="n">
        <v>2.5</v>
      </c>
      <c r="Q92" s="65" t="n">
        <v>1</v>
      </c>
    </row>
    <row r="93" customFormat="false" ht="13.8" hidden="false" customHeight="false" outlineLevel="0" collapsed="false">
      <c r="B93" s="63" t="s">
        <v>291</v>
      </c>
      <c r="C93" s="94" t="s">
        <v>233</v>
      </c>
      <c r="D93" s="94"/>
      <c r="E93" s="94"/>
      <c r="F93" s="55" t="n">
        <f aca="false">E92</f>
        <v>7000</v>
      </c>
      <c r="H93" s="63"/>
      <c r="I93" s="94"/>
      <c r="J93" s="94"/>
      <c r="K93" s="94"/>
      <c r="L93" s="55"/>
      <c r="O93" s="7" t="s">
        <v>274</v>
      </c>
      <c r="P93" s="96" t="n">
        <f aca="false">Q93*P92/Q92</f>
        <v>9375</v>
      </c>
      <c r="Q93" s="49" t="n">
        <f aca="false">I78</f>
        <v>3750</v>
      </c>
    </row>
    <row r="94" customFormat="false" ht="13.8" hidden="false" customHeight="false" outlineLevel="0" collapsed="false">
      <c r="O94" s="7" t="s">
        <v>285</v>
      </c>
      <c r="P94" s="96" t="n">
        <f aca="false">Q94*P93/Q93</f>
        <v>27205.8823529412</v>
      </c>
      <c r="Q94" s="49" t="n">
        <f aca="false">I79</f>
        <v>10882.3529411765</v>
      </c>
    </row>
    <row r="95" customFormat="false" ht="13.8" hidden="false" customHeight="false" outlineLevel="0" collapsed="false">
      <c r="O95" s="7" t="s">
        <v>288</v>
      </c>
      <c r="P95" s="97" t="n">
        <f aca="false">Q95*P94/Q94</f>
        <v>12666.6666666667</v>
      </c>
      <c r="Q95" s="55" t="n">
        <f aca="false">I80</f>
        <v>5066.66666666667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J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9" activeCellId="0" sqref="F19"/>
    </sheetView>
  </sheetViews>
  <sheetFormatPr defaultColWidth="11.53515625" defaultRowHeight="12.8" zeroHeight="false" outlineLevelRow="0" outlineLevelCol="0"/>
  <cols>
    <col collapsed="false" customWidth="false" hidden="false" outlineLevel="0" max="1025" min="1" style="7" width="11.52"/>
  </cols>
  <sheetData>
    <row r="3" customFormat="false" ht="13.8" hidden="false" customHeight="false" outlineLevel="0" collapsed="false">
      <c r="H3" s="7" t="s">
        <v>180</v>
      </c>
    </row>
    <row r="4" customFormat="false" ht="13.8" hidden="false" customHeight="false" outlineLevel="0" collapsed="false">
      <c r="B4" s="38" t="s">
        <v>181</v>
      </c>
      <c r="C4" s="38"/>
      <c r="D4" s="39" t="s">
        <v>182</v>
      </c>
      <c r="E4" s="38" t="s">
        <v>183</v>
      </c>
      <c r="F4" s="40"/>
    </row>
    <row r="5" customFormat="false" ht="13.8" hidden="false" customHeight="false" outlineLevel="0" collapsed="false">
      <c r="B5" s="7" t="s">
        <v>184</v>
      </c>
      <c r="E5" s="7" t="s">
        <v>185</v>
      </c>
      <c r="H5" s="7" t="s">
        <v>186</v>
      </c>
    </row>
    <row r="6" customFormat="false" ht="13.8" hidden="false" customHeight="false" outlineLevel="0" collapsed="false">
      <c r="B6" s="7" t="s">
        <v>187</v>
      </c>
      <c r="E6" s="7" t="s">
        <v>188</v>
      </c>
    </row>
    <row r="7" customFormat="false" ht="13.8" hidden="false" customHeight="false" outlineLevel="0" collapsed="false">
      <c r="B7" s="7" t="s">
        <v>189</v>
      </c>
      <c r="E7" s="7" t="s">
        <v>190</v>
      </c>
      <c r="H7" s="7" t="s">
        <v>191</v>
      </c>
    </row>
    <row r="8" customFormat="false" ht="13.8" hidden="false" customHeight="false" outlineLevel="0" collapsed="false">
      <c r="B8" s="7" t="s">
        <v>192</v>
      </c>
      <c r="E8" s="7" t="s">
        <v>193</v>
      </c>
    </row>
    <row r="9" customFormat="false" ht="13.8" hidden="false" customHeight="false" outlineLevel="0" collapsed="false">
      <c r="B9" s="7" t="s">
        <v>194</v>
      </c>
      <c r="E9" s="7" t="s">
        <v>195</v>
      </c>
      <c r="H9" s="7" t="s">
        <v>196</v>
      </c>
    </row>
    <row r="10" customFormat="false" ht="13.8" hidden="false" customHeight="false" outlineLevel="0" collapsed="false"/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>
      <c r="D13" s="7" t="s">
        <v>197</v>
      </c>
      <c r="H13" s="7" t="s">
        <v>198</v>
      </c>
    </row>
    <row r="14" customFormat="false" ht="13.8" hidden="false" customHeight="false" outlineLevel="0" collapsed="false"/>
    <row r="17" customFormat="false" ht="12.8" hidden="false" customHeight="false" outlineLevel="0" collapsed="false">
      <c r="A17" s="7" t="s">
        <v>294</v>
      </c>
    </row>
    <row r="19" customFormat="false" ht="13.8" hidden="false" customHeight="false" outlineLevel="0" collapsed="false">
      <c r="A19" s="7" t="n">
        <v>668</v>
      </c>
      <c r="B19" s="99" t="s">
        <v>295</v>
      </c>
    </row>
    <row r="20" customFormat="false" ht="12.8" hidden="false" customHeight="false" outlineLevel="0" collapsed="false">
      <c r="A20" s="7" t="n">
        <v>768</v>
      </c>
      <c r="B20" s="7" t="s">
        <v>296</v>
      </c>
    </row>
    <row r="21" customFormat="false" ht="13.8" hidden="false" customHeight="false" outlineLevel="0" collapsed="false">
      <c r="A21" s="34" t="s">
        <v>297</v>
      </c>
    </row>
    <row r="22" customFormat="false" ht="13.8" hidden="false" customHeight="false" outlineLevel="0" collapsed="false">
      <c r="G22" s="57" t="s">
        <v>217</v>
      </c>
      <c r="H22" s="58"/>
      <c r="I22" s="46"/>
      <c r="J22" s="7" t="s">
        <v>225</v>
      </c>
    </row>
    <row r="23" customFormat="false" ht="13.8" hidden="false" customHeight="false" outlineLevel="0" collapsed="false">
      <c r="A23" s="7" t="s">
        <v>298</v>
      </c>
      <c r="G23" s="7" t="s">
        <v>227</v>
      </c>
      <c r="H23" s="48"/>
      <c r="I23" s="60"/>
      <c r="J23" s="7" t="s">
        <v>228</v>
      </c>
    </row>
    <row r="24" customFormat="false" ht="13.8" hidden="false" customHeight="false" outlineLevel="0" collapsed="false">
      <c r="G24" s="53" t="s">
        <v>220</v>
      </c>
      <c r="H24" s="54"/>
      <c r="I24" s="55"/>
      <c r="J24" s="7" t="s">
        <v>229</v>
      </c>
    </row>
    <row r="25" customFormat="false" ht="12.8" hidden="false" customHeight="false" outlineLevel="0" collapsed="false">
      <c r="A25" s="7" t="s">
        <v>299</v>
      </c>
    </row>
    <row r="27" customFormat="false" ht="13.8" hidden="false" customHeight="false" outlineLevel="0" collapsed="false">
      <c r="G27" s="57" t="s">
        <v>237</v>
      </c>
      <c r="H27" s="57"/>
      <c r="I27" s="48"/>
      <c r="J27" s="46"/>
    </row>
    <row r="28" customFormat="false" ht="13.8" hidden="false" customHeight="false" outlineLevel="0" collapsed="false">
      <c r="G28" s="7" t="s">
        <v>238</v>
      </c>
      <c r="I28" s="48"/>
      <c r="J28" s="49"/>
    </row>
    <row r="29" customFormat="false" ht="13.8" hidden="false" customHeight="false" outlineLevel="0" collapsed="false">
      <c r="G29" s="53" t="s">
        <v>220</v>
      </c>
      <c r="H29" s="53"/>
      <c r="I29" s="54"/>
      <c r="J29" s="55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538</TotalTime>
  <Application>LibreOffice/6.3.1.2$Windows_X86_64 LibreOffice_project/b79626edf0065ac373bd1df5c28bd630b4424273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2020-12-16T21:10:26Z</dcterms:created>
  <dc:creator>Patricia Soriano Machado</dc:creator>
  <dc:description/>
  <dc:language>es-ES</dc:language>
  <cp:lastModifiedBy/>
  <dcterms:modified xsi:type="dcterms:W3CDTF">2021-01-28T12:39:14Z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